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8835" activeTab="1"/>
  </bookViews>
  <sheets>
    <sheet name="Data Entry" sheetId="1" r:id="rId1"/>
    <sheet name="Calculation" sheetId="2" r:id="rId2"/>
    <sheet name="Sheet3" sheetId="3" r:id="rId3"/>
  </sheets>
  <externalReferences>
    <externalReference r:id="rId6"/>
  </externalReferences>
  <definedNames>
    <definedName name="ameasP">'[1]IT8 Result Sheet'!$AQ$282</definedName>
    <definedName name="bmeasP">'[1]IT8 Result Sheet'!$AR$282</definedName>
    <definedName name="CmeasC">'[1]IT8 Result Sheet'!$AS$283</definedName>
    <definedName name="CrefC">'[1]IT8 Result Sheet'!$AY$283</definedName>
    <definedName name="DEmeasC">'[1]IT8 Result Sheet'!$AY$294</definedName>
    <definedName name="DErefC">'[1]IT8 Result Sheet'!$BA$283</definedName>
    <definedName name="hmeasC">'[1]IT8 Result Sheet'!$AT$283</definedName>
    <definedName name="hrefC">'[1]IT8 Result Sheet'!$AZ$283</definedName>
    <definedName name="LmeasP">'[1]IT8 Result Sheet'!$AP$282</definedName>
    <definedName name="LrefP">'[1]IT8 Result Sheet'!$AV$282</definedName>
    <definedName name="Paper">'[1]IT8 Result Sheet'!$AZ$293</definedName>
    <definedName name="_xlnm.Print_Area" localSheetId="1">'Calculation'!$A$1:$M$176</definedName>
  </definedNames>
  <calcPr fullCalcOnLoad="1"/>
</workbook>
</file>

<file path=xl/sharedStrings.xml><?xml version="1.0" encoding="utf-8"?>
<sst xmlns="http://schemas.openxmlformats.org/spreadsheetml/2006/main" count="541" uniqueCount="394">
  <si>
    <t>SNAP QUALITY TEST</t>
  </si>
  <si>
    <t>Section 1 Dot Gain Control</t>
  </si>
  <si>
    <t>L*</t>
  </si>
  <si>
    <t>a*</t>
  </si>
  <si>
    <t>b*</t>
  </si>
  <si>
    <t>Cyan D</t>
  </si>
  <si>
    <t>Magenta D</t>
  </si>
  <si>
    <t>Yellow D</t>
  </si>
  <si>
    <t>Black D</t>
  </si>
  <si>
    <t>Newsprint</t>
  </si>
  <si>
    <t xml:space="preserve">Cyan Solid </t>
  </si>
  <si>
    <t>Color average of 5 readings</t>
  </si>
  <si>
    <t>Magenta Solid</t>
  </si>
  <si>
    <t>Yellow Solid</t>
  </si>
  <si>
    <t>Black Solid</t>
  </si>
  <si>
    <t>Cyan 25% tone</t>
  </si>
  <si>
    <t>Cyan 50% tone</t>
  </si>
  <si>
    <t>Cyan 75% tone</t>
  </si>
  <si>
    <t>Magenta 25% tone</t>
  </si>
  <si>
    <t>Magenta 50% tone</t>
  </si>
  <si>
    <t>Magenta 75% tone</t>
  </si>
  <si>
    <t>Yellow 25% tone</t>
  </si>
  <si>
    <t>Yellow 50% tone</t>
  </si>
  <si>
    <t>Yellow 75% tone</t>
  </si>
  <si>
    <t>Black 25% tone</t>
  </si>
  <si>
    <t>Black 50% tone</t>
  </si>
  <si>
    <t>Black 75% tone</t>
  </si>
  <si>
    <t xml:space="preserve">DATA ENTRY </t>
  </si>
  <si>
    <t>Section 2 Color Gamut</t>
  </si>
  <si>
    <t>Cyan Solid Column 2</t>
  </si>
  <si>
    <t>Cyan Solid Column 3</t>
  </si>
  <si>
    <t>Cyan Solid Column 4</t>
  </si>
  <si>
    <t>Cyan Solid Column 5</t>
  </si>
  <si>
    <t>Cyan Solid Column 6</t>
  </si>
  <si>
    <t>Cyan Solid Column 7</t>
  </si>
  <si>
    <t xml:space="preserve"> </t>
  </si>
  <si>
    <t>Magenta Solid Column 2</t>
  </si>
  <si>
    <t>Magenta Solid Column 3</t>
  </si>
  <si>
    <t>Magenta Solid Column 4</t>
  </si>
  <si>
    <t>Magenta Solid Column 6</t>
  </si>
  <si>
    <t>Magenta Solid Column 5</t>
  </si>
  <si>
    <t>Magenta Solid Column 7</t>
  </si>
  <si>
    <t>Yellow Solid Column 2</t>
  </si>
  <si>
    <t>Yellow Solid Column 3</t>
  </si>
  <si>
    <t>Yellow Solid Column 4</t>
  </si>
  <si>
    <t>Yellow Solid Column 5</t>
  </si>
  <si>
    <t>Yellow Solid Column 6</t>
  </si>
  <si>
    <t>Yellow Solid Column 7</t>
  </si>
  <si>
    <t>Black Solid Column 2</t>
  </si>
  <si>
    <t>black Solid Column 4</t>
  </si>
  <si>
    <t>black Solid Column 5</t>
  </si>
  <si>
    <t>black Solid Column 6</t>
  </si>
  <si>
    <t>black Solid Column 7</t>
  </si>
  <si>
    <t>black Solid Column 3</t>
  </si>
  <si>
    <t>Red Solid Column 2</t>
  </si>
  <si>
    <t>Red Solid Column 3</t>
  </si>
  <si>
    <t>Red Solid Column 4</t>
  </si>
  <si>
    <t>Red Solid Column 5</t>
  </si>
  <si>
    <t>Red Solid Column 6</t>
  </si>
  <si>
    <t>Red Solid Column 7</t>
  </si>
  <si>
    <t>Green Solid Column 2</t>
  </si>
  <si>
    <t>Green Solid Column 3</t>
  </si>
  <si>
    <t>Green Solid Column 4</t>
  </si>
  <si>
    <t>Green Solid Column 5</t>
  </si>
  <si>
    <t>Green Solid Column 6</t>
  </si>
  <si>
    <t>Green Solid Column 7</t>
  </si>
  <si>
    <t>Blue Solid Column 2</t>
  </si>
  <si>
    <t>Blue Solid Column 3</t>
  </si>
  <si>
    <t>Blue Solid Column 4</t>
  </si>
  <si>
    <t>Blue Solid Column 5</t>
  </si>
  <si>
    <t>Blue Solid Column 6</t>
  </si>
  <si>
    <t>Blue Solid Column 7</t>
  </si>
  <si>
    <t>CMY Solid Column 2</t>
  </si>
  <si>
    <t>CMY Solid Column 3</t>
  </si>
  <si>
    <t>CMY Solid Column 4</t>
  </si>
  <si>
    <t>CMY Solid Column 5</t>
  </si>
  <si>
    <t>CMY Solid Column 6</t>
  </si>
  <si>
    <t>CMY Solid Column 7</t>
  </si>
  <si>
    <t>Section 3 Gray Bar</t>
  </si>
  <si>
    <t>Sheet 1 Column 1</t>
  </si>
  <si>
    <t>Sheet 1 Column 2</t>
  </si>
  <si>
    <t>Sheet 1 Column 3</t>
  </si>
  <si>
    <t>Sheet 1 Column 4</t>
  </si>
  <si>
    <t>Sheet 1 Column 5</t>
  </si>
  <si>
    <t>Sheet 1 Column 6</t>
  </si>
  <si>
    <t>Sheet 1 Column 7</t>
  </si>
  <si>
    <t>Sheet 1 Column 8</t>
  </si>
  <si>
    <t>Sheet 2 Column 1</t>
  </si>
  <si>
    <t>Sheet 2 Column 2</t>
  </si>
  <si>
    <t>Sheet 2 Column 3</t>
  </si>
  <si>
    <t>Sheet 2 Column 4</t>
  </si>
  <si>
    <t>Sheet 2 Column 5</t>
  </si>
  <si>
    <t>Sheet 2 Column 6</t>
  </si>
  <si>
    <t>Sheet 2 Column 7</t>
  </si>
  <si>
    <t>Sheet 2 Column 8</t>
  </si>
  <si>
    <t>Sheet 3 Column 8</t>
  </si>
  <si>
    <t>Sheet 3 Column 1</t>
  </si>
  <si>
    <t>Sheet 3 Column 2</t>
  </si>
  <si>
    <t>Sheet 3 Column 3</t>
  </si>
  <si>
    <t>Sheet 3 Column 4</t>
  </si>
  <si>
    <t>Sheet 3 Column 5</t>
  </si>
  <si>
    <t>Sheet 3 Column 6</t>
  </si>
  <si>
    <t>Sheet 3 Column 7</t>
  </si>
  <si>
    <t>Sheet 4 Column 1</t>
  </si>
  <si>
    <t>Sheet 4 Column 2</t>
  </si>
  <si>
    <t>Sheet 4 Column 3</t>
  </si>
  <si>
    <t>Sheet 4 Column 4</t>
  </si>
  <si>
    <t>Sheet 4 Column 5</t>
  </si>
  <si>
    <t>Sheet 4 Column 6</t>
  </si>
  <si>
    <t>Sheet 4 Column 7</t>
  </si>
  <si>
    <t>Sheet 4 Column 8</t>
  </si>
  <si>
    <t>Sheet 5 Column 1</t>
  </si>
  <si>
    <t>Sheet 5 Column 2</t>
  </si>
  <si>
    <t>Sheet 5 Column 3</t>
  </si>
  <si>
    <t>Sheet 5 Column 4</t>
  </si>
  <si>
    <t>Sheet 5 Column 5</t>
  </si>
  <si>
    <t>Sheet 5 Column 6</t>
  </si>
  <si>
    <t>Sheet 5 Column 7</t>
  </si>
  <si>
    <t>Sheet 5 Column 8</t>
  </si>
  <si>
    <t>Sheet 6 Column 1</t>
  </si>
  <si>
    <t>Sheet 6 Column 2</t>
  </si>
  <si>
    <t>Sheet 6 Column 3</t>
  </si>
  <si>
    <t>Sheet 6 Column 4</t>
  </si>
  <si>
    <t>Sheet 6 Column 5</t>
  </si>
  <si>
    <t>Sheet 6 Column 6</t>
  </si>
  <si>
    <t>Sheet 6 Column 7</t>
  </si>
  <si>
    <t>Sheet 6 Column 8</t>
  </si>
  <si>
    <t>Sheet 7 Column 1</t>
  </si>
  <si>
    <t>Sheet 7 Column 2</t>
  </si>
  <si>
    <t>Sheet 7 Column 3</t>
  </si>
  <si>
    <t>Sheet 7 Column 4</t>
  </si>
  <si>
    <t>Sheet 7 Column 5</t>
  </si>
  <si>
    <t>Sheet 7 Column 6</t>
  </si>
  <si>
    <t>Sheet 7 Column 7</t>
  </si>
  <si>
    <t>Sheet 7 Column 8</t>
  </si>
  <si>
    <t>Sheet 8 Column 1</t>
  </si>
  <si>
    <t>Sheet 8 Column 2</t>
  </si>
  <si>
    <t>Sheet 8 Column 3</t>
  </si>
  <si>
    <t>Sheet 8 Column 4</t>
  </si>
  <si>
    <t>Sheet 8 Column 5</t>
  </si>
  <si>
    <t>Sheet 8 Column 6</t>
  </si>
  <si>
    <t>Sheet 8 Column 7</t>
  </si>
  <si>
    <t>Sheet 8 Column 8</t>
  </si>
  <si>
    <t>Sheet 9 Column 1</t>
  </si>
  <si>
    <t>Sheet 9 Column 2</t>
  </si>
  <si>
    <t>Sheet 9 Column 3</t>
  </si>
  <si>
    <t>Sheet 9 Column 4</t>
  </si>
  <si>
    <t>Sheet 9 Column 5</t>
  </si>
  <si>
    <t>Sheet 9 Column 6</t>
  </si>
  <si>
    <t>Sheet 9 Column 7</t>
  </si>
  <si>
    <t>Sheet 9 Column 8</t>
  </si>
  <si>
    <t>Sheet 10 Column 1</t>
  </si>
  <si>
    <t>Sheet 10 Column 2</t>
  </si>
  <si>
    <t>Sheet 10 Column 3</t>
  </si>
  <si>
    <t>Sheet 10 Column 4</t>
  </si>
  <si>
    <t>Sheet 10 Column 5</t>
  </si>
  <si>
    <t>Sheet 10 Column 6</t>
  </si>
  <si>
    <t>Sheet 10 Column 7</t>
  </si>
  <si>
    <t>Sheet 10 Column 8</t>
  </si>
  <si>
    <t>Section 1</t>
  </si>
  <si>
    <t>Ability to Control Dot Gain</t>
  </si>
  <si>
    <t>Cyan</t>
  </si>
  <si>
    <t>Average 25% Tone Density</t>
  </si>
  <si>
    <t>Dot Area 25%</t>
  </si>
  <si>
    <t>Dot Area 50%</t>
  </si>
  <si>
    <t>Average 75% Tone Density</t>
  </si>
  <si>
    <t>Dot Area 75%</t>
  </si>
  <si>
    <t>Magenta</t>
  </si>
  <si>
    <t>Yellow</t>
  </si>
  <si>
    <t>Black</t>
  </si>
  <si>
    <t>25% Points</t>
  </si>
  <si>
    <t>50% Points</t>
  </si>
  <si>
    <t>75% Points</t>
  </si>
  <si>
    <t>Points</t>
  </si>
  <si>
    <t>Section  2   Density and Color Gamut</t>
  </si>
  <si>
    <t>Average</t>
  </si>
  <si>
    <t>Cyan Average</t>
  </si>
  <si>
    <t>Magenta Average</t>
  </si>
  <si>
    <t>Yellow Average</t>
  </si>
  <si>
    <t>Black Average</t>
  </si>
  <si>
    <t>Green Average</t>
  </si>
  <si>
    <t>Red Average</t>
  </si>
  <si>
    <t>Blue Average</t>
  </si>
  <si>
    <t>CMY Average</t>
  </si>
  <si>
    <t>Total points for Density</t>
  </si>
  <si>
    <t>Color Gamut</t>
  </si>
  <si>
    <t>C*</t>
  </si>
  <si>
    <t>h*</t>
  </si>
  <si>
    <t>Green</t>
  </si>
  <si>
    <t>Tolerance</t>
  </si>
  <si>
    <t>DE</t>
  </si>
  <si>
    <t>Red</t>
  </si>
  <si>
    <t>Blue</t>
  </si>
  <si>
    <t>Paper</t>
  </si>
  <si>
    <t>ISO Calculated Gamut Area</t>
  </si>
  <si>
    <t>Area</t>
  </si>
  <si>
    <t>Newspaper Gamut Points</t>
  </si>
  <si>
    <t>Newspaper Gamut Area</t>
  </si>
  <si>
    <t>ISO Color Measurement</t>
  </si>
  <si>
    <t xml:space="preserve">DE </t>
  </si>
  <si>
    <t>Range</t>
  </si>
  <si>
    <t>Dot Gain Control</t>
  </si>
  <si>
    <t>Your Points</t>
  </si>
  <si>
    <t>Max Points</t>
  </si>
  <si>
    <t>Density Control</t>
  </si>
  <si>
    <t>Registration</t>
  </si>
  <si>
    <t>Section 3   Gray Bar Control</t>
  </si>
  <si>
    <t>Max</t>
  </si>
  <si>
    <t>Min</t>
  </si>
  <si>
    <t>Total</t>
  </si>
  <si>
    <t>Range of three points</t>
  </si>
  <si>
    <t>Gray Bar Density Variation</t>
  </si>
  <si>
    <t>Gray Bar 3 Color Density Range</t>
  </si>
  <si>
    <t>Gray Bar Grayness</t>
  </si>
  <si>
    <t>Gray Bar  Average a* b* values should be 0,0 over the paper</t>
  </si>
  <si>
    <t>Gray Bar</t>
  </si>
  <si>
    <t>Cyan Dot Gain Test 100%</t>
  </si>
  <si>
    <t>Cyan Dot Gain Test 98%</t>
  </si>
  <si>
    <t>Cyan Dot Gain Test 96%</t>
  </si>
  <si>
    <t>Cyan Dot Gain Test 94%</t>
  </si>
  <si>
    <t>Cyan Dot Gain Test 92%</t>
  </si>
  <si>
    <t>Cyan Dot Gain Test 90%</t>
  </si>
  <si>
    <t>Cyan Dot Gain Test 80%</t>
  </si>
  <si>
    <t>Cyan Dot Gain Test 75%</t>
  </si>
  <si>
    <t>Cyan Dot Gain Test 70%</t>
  </si>
  <si>
    <t>Cyan Dot Gain Test 60%</t>
  </si>
  <si>
    <t>Cyan Dot Gain Test 50%</t>
  </si>
  <si>
    <t>Cyan Dot Gain Test 40%</t>
  </si>
  <si>
    <t>Cyan Dot Gain Test 30%</t>
  </si>
  <si>
    <t>Cyan Dot Gain Test 25%</t>
  </si>
  <si>
    <t>Cyan Dot Gain Test 20%</t>
  </si>
  <si>
    <t>Cyan Dot Gain Test 10%</t>
  </si>
  <si>
    <t>Cyan Dot Gain Test 8%</t>
  </si>
  <si>
    <t>Cyan Dot Gain Test 6%</t>
  </si>
  <si>
    <t>Cyan Dot Gain Test 4%</t>
  </si>
  <si>
    <t>Cyan Dot Gain Test 2%</t>
  </si>
  <si>
    <t>Yellow Dot Gain Test 98%</t>
  </si>
  <si>
    <t>Yellow Dot Gain Test 96%</t>
  </si>
  <si>
    <t>Yellow Dot Gain Test 94%</t>
  </si>
  <si>
    <t>Yellow Dot Gain Test 92%</t>
  </si>
  <si>
    <t>Yellow Dot Gain Test 90%</t>
  </si>
  <si>
    <t>Yellow Dot Gain Test 80%</t>
  </si>
  <si>
    <t>Yellow Dot Gain Test 75%</t>
  </si>
  <si>
    <t>Yellow Dot Gain Test 70%</t>
  </si>
  <si>
    <t>Yellow Dot Gain Test 60%</t>
  </si>
  <si>
    <t>Yellow Dot Gain Test 50%</t>
  </si>
  <si>
    <t>Yellow Dot Gain Test 40%</t>
  </si>
  <si>
    <t>Yellow Dot Gain Test 30%</t>
  </si>
  <si>
    <t>Yellow Dot Gain Test 25%</t>
  </si>
  <si>
    <t>Yellow Dot Gain Test 20%</t>
  </si>
  <si>
    <t>Yellow Dot Gain Test 10%</t>
  </si>
  <si>
    <t>Yellow Dot Gain Test 8%</t>
  </si>
  <si>
    <t>Yellow Dot Gain Test 6%</t>
  </si>
  <si>
    <t>Yellow Dot Gain Test 4%</t>
  </si>
  <si>
    <t>Yellow Dot Gain Test 2%</t>
  </si>
  <si>
    <t>Yellow Dot Gain Test 100%</t>
  </si>
  <si>
    <t>Black Dot Gain Test 100%</t>
  </si>
  <si>
    <t>Black Dot Gain Test 98%</t>
  </si>
  <si>
    <t>Black Dot Gain Test 96%</t>
  </si>
  <si>
    <t>Black Dot Gain Test 94%</t>
  </si>
  <si>
    <t>Black Dot Gain Test 92%</t>
  </si>
  <si>
    <t>Black Dot Gain Test 90%</t>
  </si>
  <si>
    <t>Black Dot Gain Test 80%</t>
  </si>
  <si>
    <t>Black Dot Gain Test 75%</t>
  </si>
  <si>
    <t>Black Dot Gain Test 70%</t>
  </si>
  <si>
    <t>Black Dot Gain Test 60%</t>
  </si>
  <si>
    <t>Black Dot Gain Test 50%</t>
  </si>
  <si>
    <t>Black Dot Gain Test 40%</t>
  </si>
  <si>
    <t>Black Dot Gain Test 30%</t>
  </si>
  <si>
    <t>Black Dot Gain Test 25%</t>
  </si>
  <si>
    <t>Black Dot Gain Test 20%</t>
  </si>
  <si>
    <t>Black Dot Gain Test 10%</t>
  </si>
  <si>
    <t>Black Dot Gain Test 8%</t>
  </si>
  <si>
    <t>Black Dot Gain Test 6%</t>
  </si>
  <si>
    <t>Black Dot Gain Test 4%</t>
  </si>
  <si>
    <t>Black Dot Gain Test 2%</t>
  </si>
  <si>
    <t>Magenta Dot Gain Test 100%</t>
  </si>
  <si>
    <t>Magenta Dot Gain Test 98%</t>
  </si>
  <si>
    <t>Magenta Dot Gain Test 96%</t>
  </si>
  <si>
    <t>Magenta Dot Gain Test 94%</t>
  </si>
  <si>
    <t>Magenta Dot Gain Test 92%</t>
  </si>
  <si>
    <t>Magenta Dot Gain Test 90%</t>
  </si>
  <si>
    <t>Magenta Dot Gain Test 80%</t>
  </si>
  <si>
    <t>Magenta Dot Gain Test 75%</t>
  </si>
  <si>
    <t>Magenta Dot Gain Test 70%</t>
  </si>
  <si>
    <t>Magenta Dot Gain Test 60%</t>
  </si>
  <si>
    <t>Magenta Dot Gain Test 50%</t>
  </si>
  <si>
    <t>Magenta Dot Gain Test 40%</t>
  </si>
  <si>
    <t>Magenta Dot Gain Test 30%</t>
  </si>
  <si>
    <t>Magenta Dot Gain Test 25%</t>
  </si>
  <si>
    <t>Magenta Dot Gain Test 20%</t>
  </si>
  <si>
    <t>Magenta Dot Gain Test 10%</t>
  </si>
  <si>
    <t>Magenta Dot Gain Test 8%</t>
  </si>
  <si>
    <t>Magenta Dot Gain Test 6%</t>
  </si>
  <si>
    <t>Magenta Dot Gain Test 4%</t>
  </si>
  <si>
    <t>Magenta Dot Gain Test 2%</t>
  </si>
  <si>
    <t>Section 4 Information</t>
  </si>
  <si>
    <t>Dot Gain Analysis</t>
  </si>
  <si>
    <t>Dot Area</t>
  </si>
  <si>
    <t>Summary of Results</t>
  </si>
  <si>
    <t>Gray Bay Neutrality</t>
  </si>
  <si>
    <t>SNAP CERTIFICATION</t>
  </si>
  <si>
    <t>Gray Bar Density Control</t>
  </si>
  <si>
    <t>Average  Solid Density</t>
  </si>
  <si>
    <t>Average 50% Tone Density</t>
  </si>
  <si>
    <t>Density Variation</t>
  </si>
  <si>
    <t>Apparent Cyan Dot Area</t>
  </si>
  <si>
    <t>Apparent Cyan Dot Gain</t>
  </si>
  <si>
    <t>Apparent Magenta Dot Area</t>
  </si>
  <si>
    <t>Apparent Magenta Dot Gain</t>
  </si>
  <si>
    <t>Apparent Yellow Dot Area</t>
  </si>
  <si>
    <t>Apparent Yellow Dot Gain</t>
  </si>
  <si>
    <t>Apparent Black Dot Area</t>
  </si>
  <si>
    <t>Apparent Black Dot Gain</t>
  </si>
  <si>
    <t>Information Section Dot Gain</t>
  </si>
  <si>
    <t>red</t>
  </si>
  <si>
    <t>green</t>
  </si>
  <si>
    <t>blue</t>
  </si>
  <si>
    <t>cmyk</t>
  </si>
  <si>
    <t xml:space="preserve"> Dot Gain Test 100%</t>
  </si>
  <si>
    <t xml:space="preserve"> Dot Gain Test 98%</t>
  </si>
  <si>
    <t xml:space="preserve"> Dot Gain Test 96%</t>
  </si>
  <si>
    <t xml:space="preserve"> Dot Gain Test 94%</t>
  </si>
  <si>
    <t>Dot Gain Test 92%</t>
  </si>
  <si>
    <t xml:space="preserve"> Dot Gain Test 90%</t>
  </si>
  <si>
    <t xml:space="preserve"> Dot Gain Test 80%</t>
  </si>
  <si>
    <t xml:space="preserve"> Dot Gain Test 75%</t>
  </si>
  <si>
    <t>Dot Gain Test 70%</t>
  </si>
  <si>
    <t>Dot Gain Test 60%</t>
  </si>
  <si>
    <t xml:space="preserve"> Dot Gain Test 50%</t>
  </si>
  <si>
    <t>Dot Gain Test 40%</t>
  </si>
  <si>
    <t>Dot Gain Test 30%</t>
  </si>
  <si>
    <t>Dot Gain Test 25%</t>
  </si>
  <si>
    <t xml:space="preserve"> Dot Gain Test 20%</t>
  </si>
  <si>
    <t xml:space="preserve"> Dot Gain Test 10%</t>
  </si>
  <si>
    <t xml:space="preserve"> Dot Gain Test 8%</t>
  </si>
  <si>
    <t xml:space="preserve"> Dot Gain Test 6%</t>
  </si>
  <si>
    <t>Dot Gain Test 4%</t>
  </si>
  <si>
    <t>Dot Gain Test 2%</t>
  </si>
  <si>
    <t>L</t>
  </si>
  <si>
    <t>a</t>
  </si>
  <si>
    <t>b</t>
  </si>
  <si>
    <t>c</t>
  </si>
  <si>
    <t>m</t>
  </si>
  <si>
    <t>y</t>
  </si>
  <si>
    <t>k</t>
  </si>
  <si>
    <t>Site:</t>
  </si>
  <si>
    <t>Date:</t>
  </si>
  <si>
    <t>Vertical Slur Top</t>
  </si>
  <si>
    <t>Vertical Slur Middle</t>
  </si>
  <si>
    <t>Vertical Slur Bottom</t>
  </si>
  <si>
    <t>Horizontal Slur Top</t>
  </si>
  <si>
    <t>Horizontal Slur Middle</t>
  </si>
  <si>
    <t>Horizontal Slur Bottom</t>
  </si>
  <si>
    <t>Ghosting Left</t>
  </si>
  <si>
    <t>Ghosting Center</t>
  </si>
  <si>
    <t>Ghosting Right</t>
  </si>
  <si>
    <t>Slur information</t>
  </si>
  <si>
    <t xml:space="preserve">Top </t>
  </si>
  <si>
    <t xml:space="preserve">Middle </t>
  </si>
  <si>
    <t>Bottom</t>
  </si>
  <si>
    <t>Note: although there are no industry standards at this time, higher density differences incicate that there is a probem with slur</t>
  </si>
  <si>
    <t>Starvation</t>
  </si>
  <si>
    <t xml:space="preserve">Left </t>
  </si>
  <si>
    <t xml:space="preserve">Center </t>
  </si>
  <si>
    <t>Right</t>
  </si>
  <si>
    <t>Starvation Value</t>
  </si>
  <si>
    <t>Note: There are no industry standards at this time, Higher ghosting values indicate more of an isuue.</t>
  </si>
  <si>
    <t>Density</t>
  </si>
  <si>
    <t>Cyan Cir</t>
  </si>
  <si>
    <t>Cyan Lat</t>
  </si>
  <si>
    <t>Mag Lat</t>
  </si>
  <si>
    <t>Mag Cir</t>
  </si>
  <si>
    <t>Yel Lat</t>
  </si>
  <si>
    <t>Yel Cir</t>
  </si>
  <si>
    <t>Values reported in .001" referenced to the black printer.</t>
  </si>
  <si>
    <t>Absolute</t>
  </si>
  <si>
    <t>Enter Data Here</t>
  </si>
  <si>
    <t>Total Registration Points</t>
  </si>
  <si>
    <t>Max Color From Black Lat</t>
  </si>
  <si>
    <t>Max Color Cir</t>
  </si>
  <si>
    <t>Max Color Lat</t>
  </si>
  <si>
    <t>Range for Color Cir</t>
  </si>
  <si>
    <t>Range for Color Lat</t>
  </si>
  <si>
    <t>Range Between Colors Lat</t>
  </si>
  <si>
    <t>Range Between Colors Cir</t>
  </si>
  <si>
    <t>Max Color From Black Cir</t>
  </si>
  <si>
    <t>Slur Difference</t>
  </si>
  <si>
    <t>Rel C</t>
  </si>
  <si>
    <t>Rel M</t>
  </si>
  <si>
    <t>MAX</t>
  </si>
  <si>
    <t>MIN</t>
  </si>
  <si>
    <t>RANGE</t>
  </si>
  <si>
    <t>AVER.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</si>
</sst>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0.0000000"/>
    <numFmt numFmtId="170" formatCode="0.00_)"/>
    <numFmt numFmtId="171" formatCode="m/d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0.5"/>
      <name val="Arial"/>
      <family val="0"/>
    </font>
    <font>
      <sz val="14"/>
      <color indexed="10"/>
      <name val="Arial"/>
      <family val="2"/>
    </font>
    <font>
      <b/>
      <sz val="10"/>
      <name val="MS Sans Serif"/>
      <family val="2"/>
    </font>
    <font>
      <b/>
      <sz val="12"/>
      <name val="Symbol"/>
      <family val="1"/>
    </font>
    <font>
      <sz val="10"/>
      <color indexed="63"/>
      <name val="MS Sans Serif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sz val="10"/>
      <name val="System"/>
      <family val="0"/>
    </font>
    <font>
      <b/>
      <sz val="12"/>
      <name val="Times New Roman"/>
      <family val="1"/>
    </font>
    <font>
      <b/>
      <sz val="10"/>
      <color indexed="63"/>
      <name val="System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/>
      <protection/>
    </xf>
    <xf numFmtId="2" fontId="7" fillId="2" borderId="0" xfId="0" applyNumberFormat="1" applyFont="1" applyFill="1" applyAlignment="1" applyProtection="1">
      <alignment horizontal="right"/>
      <protection/>
    </xf>
    <xf numFmtId="2" fontId="8" fillId="2" borderId="2" xfId="21" applyNumberFormat="1" applyFont="1" applyFill="1" applyBorder="1" applyAlignment="1" applyProtection="1">
      <alignment horizontal="center"/>
      <protection/>
    </xf>
    <xf numFmtId="2" fontId="9" fillId="3" borderId="0" xfId="0" applyNumberFormat="1" applyFont="1" applyFill="1" applyAlignment="1" applyProtection="1">
      <alignment horizontal="center"/>
      <protection/>
    </xf>
    <xf numFmtId="165" fontId="10" fillId="4" borderId="0" xfId="0" applyNumberFormat="1" applyFont="1" applyFill="1" applyAlignment="1" applyProtection="1">
      <alignment horizontal="center"/>
      <protection/>
    </xf>
    <xf numFmtId="2" fontId="10" fillId="5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2" fontId="10" fillId="7" borderId="0" xfId="0" applyNumberFormat="1" applyFont="1" applyFill="1" applyAlignment="1" applyProtection="1">
      <alignment horizontal="center"/>
      <protection/>
    </xf>
    <xf numFmtId="2" fontId="9" fillId="6" borderId="0" xfId="0" applyNumberFormat="1" applyFont="1" applyFill="1" applyAlignment="1" applyProtection="1">
      <alignment horizontal="center"/>
      <protection/>
    </xf>
    <xf numFmtId="2" fontId="11" fillId="8" borderId="0" xfId="0" applyNumberFormat="1" applyFont="1" applyFill="1" applyAlignment="1" applyProtection="1">
      <alignment horizontal="center"/>
      <protection/>
    </xf>
    <xf numFmtId="2" fontId="11" fillId="9" borderId="0" xfId="0" applyNumberFormat="1" applyFont="1" applyFill="1" applyAlignment="1" applyProtection="1">
      <alignment horizontal="center"/>
      <protection/>
    </xf>
    <xf numFmtId="2" fontId="11" fillId="10" borderId="0" xfId="0" applyNumberFormat="1" applyFont="1" applyFill="1" applyAlignment="1" applyProtection="1">
      <alignment horizontal="center"/>
      <protection/>
    </xf>
    <xf numFmtId="2" fontId="11" fillId="11" borderId="0" xfId="0" applyNumberFormat="1" applyFont="1" applyFill="1" applyAlignment="1" applyProtection="1">
      <alignment horizontal="center"/>
      <protection/>
    </xf>
    <xf numFmtId="2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4" borderId="0" xfId="0" applyFont="1" applyFill="1" applyAlignment="1" applyProtection="1">
      <alignment horizontal="center"/>
      <protection/>
    </xf>
    <xf numFmtId="0" fontId="10" fillId="6" borderId="0" xfId="0" applyFont="1" applyFill="1" applyAlignment="1" applyProtection="1">
      <alignment horizontal="center"/>
      <protection/>
    </xf>
    <xf numFmtId="16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165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6" borderId="0" xfId="0" applyFont="1" applyFill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2" fontId="7" fillId="2" borderId="0" xfId="0" applyNumberFormat="1" applyFont="1" applyFill="1" applyAlignment="1" applyProtection="1">
      <alignment horizontal="center"/>
      <protection hidden="1"/>
    </xf>
    <xf numFmtId="2" fontId="13" fillId="2" borderId="2" xfId="21" applyNumberFormat="1" applyFont="1" applyFill="1" applyBorder="1" applyAlignment="1" applyProtection="1">
      <alignment horizontal="center"/>
      <protection/>
    </xf>
    <xf numFmtId="2" fontId="0" fillId="6" borderId="0" xfId="0" applyNumberFormat="1" applyFill="1" applyAlignment="1" applyProtection="1">
      <alignment horizontal="center"/>
      <protection/>
    </xf>
    <xf numFmtId="166" fontId="12" fillId="0" borderId="0" xfId="0" applyNumberFormat="1" applyFont="1" applyAlignment="1">
      <alignment horizontal="center"/>
    </xf>
    <xf numFmtId="166" fontId="14" fillId="0" borderId="0" xfId="0" applyNumberFormat="1" applyFont="1" applyFill="1" applyAlignment="1">
      <alignment horizontal="center"/>
    </xf>
    <xf numFmtId="2" fontId="7" fillId="0" borderId="0" xfId="0" applyNumberFormat="1" applyFont="1" applyAlignment="1" applyProtection="1">
      <alignment horizontal="right"/>
      <protection/>
    </xf>
    <xf numFmtId="2" fontId="10" fillId="6" borderId="0" xfId="0" applyNumberFormat="1" applyFont="1" applyFill="1" applyAlignment="1" applyProtection="1">
      <alignment horizontal="center"/>
      <protection/>
    </xf>
    <xf numFmtId="2" fontId="7" fillId="6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165" fontId="15" fillId="0" borderId="0" xfId="0" applyNumberFormat="1" applyFont="1" applyAlignment="1" applyProtection="1">
      <alignment horizontal="center"/>
      <protection locked="0"/>
    </xf>
    <xf numFmtId="165" fontId="15" fillId="0" borderId="0" xfId="0" applyNumberFormat="1" applyFont="1" applyFill="1" applyAlignment="1">
      <alignment horizontal="center"/>
    </xf>
    <xf numFmtId="171" fontId="0" fillId="0" borderId="0" xfId="0" applyNumberFormat="1" applyAlignment="1" applyProtection="1">
      <alignment/>
      <protection locked="0"/>
    </xf>
    <xf numFmtId="0" fontId="0" fillId="5" borderId="0" xfId="0" applyFont="1" applyFill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0" fillId="12" borderId="3" xfId="0" applyFont="1" applyFill="1" applyBorder="1" applyAlignment="1">
      <alignment/>
    </xf>
    <xf numFmtId="0" fontId="0" fillId="12" borderId="4" xfId="0" applyFont="1" applyFill="1" applyBorder="1" applyAlignment="1">
      <alignment/>
    </xf>
    <xf numFmtId="0" fontId="0" fillId="13" borderId="0" xfId="0" applyFill="1" applyAlignment="1">
      <alignment/>
    </xf>
    <xf numFmtId="0" fontId="0" fillId="13" borderId="0" xfId="0" applyFont="1" applyFill="1" applyAlignment="1">
      <alignment/>
    </xf>
    <xf numFmtId="0" fontId="0" fillId="13" borderId="3" xfId="0" applyFont="1" applyFill="1" applyBorder="1" applyAlignment="1">
      <alignment/>
    </xf>
    <xf numFmtId="0" fontId="0" fillId="13" borderId="4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3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13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12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12" borderId="0" xfId="0" applyNumberForma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0" fillId="5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XL'97 IFRA Scitex Test 4" xfId="21"/>
    <cellStyle name="Percent" xfId="22"/>
  </cellStyles>
  <dxfs count="3">
    <dxf>
      <font>
        <b/>
        <i val="0"/>
        <color rgb="FFFF0000"/>
      </font>
      <border/>
    </dxf>
    <dxf>
      <font>
        <b/>
        <i val="0"/>
        <color rgb="FFFFFF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Std. Gamut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Calculation!$E$53:$E$59</c:f>
              <c:numCache>
                <c:ptCount val="7"/>
                <c:pt idx="0">
                  <c:v>41</c:v>
                </c:pt>
                <c:pt idx="1">
                  <c:v>44</c:v>
                </c:pt>
                <c:pt idx="2">
                  <c:v>7</c:v>
                </c:pt>
                <c:pt idx="3">
                  <c:v>-23</c:v>
                </c:pt>
                <c:pt idx="4">
                  <c:v>-34</c:v>
                </c:pt>
                <c:pt idx="5">
                  <c:v>-3</c:v>
                </c:pt>
                <c:pt idx="6">
                  <c:v>41</c:v>
                </c:pt>
              </c:numCache>
            </c:numRef>
          </c:xVal>
          <c:yVal>
            <c:numRef>
              <c:f>Calculation!$F$53:$F$59</c:f>
              <c:numCache>
                <c:ptCount val="7"/>
                <c:pt idx="0">
                  <c:v>25</c:v>
                </c:pt>
                <c:pt idx="1">
                  <c:v>-2</c:v>
                </c:pt>
                <c:pt idx="2">
                  <c:v>-22</c:v>
                </c:pt>
                <c:pt idx="3">
                  <c:v>-27</c:v>
                </c:pt>
                <c:pt idx="4">
                  <c:v>17</c:v>
                </c:pt>
                <c:pt idx="5">
                  <c:v>58</c:v>
                </c:pt>
                <c:pt idx="6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v>Test Gamut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Calculation!$E$74:$E$80</c:f>
              <c:numCache>
                <c:ptCount val="7"/>
                <c:pt idx="0">
                  <c:v>39.416666666666664</c:v>
                </c:pt>
                <c:pt idx="1">
                  <c:v>42.32</c:v>
                </c:pt>
                <c:pt idx="2">
                  <c:v>8.728333333333333</c:v>
                </c:pt>
                <c:pt idx="3">
                  <c:v>-22.833333333333332</c:v>
                </c:pt>
                <c:pt idx="4">
                  <c:v>-34.23333333333333</c:v>
                </c:pt>
                <c:pt idx="5">
                  <c:v>-4.416666666666667</c:v>
                </c:pt>
                <c:pt idx="6">
                  <c:v>39.416666666666664</c:v>
                </c:pt>
              </c:numCache>
            </c:numRef>
          </c:xVal>
          <c:yVal>
            <c:numRef>
              <c:f>Calculation!$F$74:$F$80</c:f>
              <c:numCache>
                <c:ptCount val="7"/>
                <c:pt idx="0">
                  <c:v>17.67833333333333</c:v>
                </c:pt>
                <c:pt idx="1">
                  <c:v>-2.891666666666666</c:v>
                </c:pt>
                <c:pt idx="2">
                  <c:v>-21.623333333333335</c:v>
                </c:pt>
                <c:pt idx="3">
                  <c:v>-22.233333333333334</c:v>
                </c:pt>
                <c:pt idx="4">
                  <c:v>13.35</c:v>
                </c:pt>
                <c:pt idx="5">
                  <c:v>46.656666666666666</c:v>
                </c:pt>
                <c:pt idx="6">
                  <c:v>17.67833333333333</c:v>
                </c:pt>
              </c:numCache>
            </c:numRef>
          </c:yVal>
          <c:smooth val="0"/>
        </c:ser>
        <c:axId val="48610860"/>
        <c:axId val="34844557"/>
      </c:scatterChart>
      <c:valAx>
        <c:axId val="4861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crossBetween val="midCat"/>
        <c:dispUnits/>
      </c:valAx>
      <c:valAx>
        <c:axId val="34844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0.0605</cdr:y>
    </cdr:from>
    <cdr:to>
      <cdr:x>0.89725</cdr:x>
      <cdr:y>0.79475</cdr:y>
    </cdr:to>
    <cdr:grpSp>
      <cdr:nvGrpSpPr>
        <cdr:cNvPr id="1" name="Group 1"/>
        <cdr:cNvGrpSpPr>
          <a:grpSpLocks/>
        </cdr:cNvGrpSpPr>
      </cdr:nvGrpSpPr>
      <cdr:grpSpPr>
        <a:xfrm>
          <a:off x="619125" y="209550"/>
          <a:ext cx="3895725" cy="2647950"/>
          <a:chOff x="580768" y="209126"/>
          <a:chExt cx="3724384" cy="2620228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525830" y="2620391"/>
            <a:ext cx="390129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Cyan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782813" y="209126"/>
            <a:ext cx="456237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Yellow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80768" y="1398710"/>
            <a:ext cx="456237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Green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3382436" y="1686280"/>
            <a:ext cx="599626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Magenta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3981131" y="980783"/>
            <a:ext cx="324021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Red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2927130" y="2322995"/>
            <a:ext cx="343574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Blue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82</xdr:row>
      <xdr:rowOff>66675</xdr:rowOff>
    </xdr:from>
    <xdr:to>
      <xdr:col>8</xdr:col>
      <xdr:colOff>266700</xdr:colOff>
      <xdr:row>104</xdr:row>
      <xdr:rowOff>104775</xdr:rowOff>
    </xdr:to>
    <xdr:graphicFrame>
      <xdr:nvGraphicFramePr>
        <xdr:cNvPr id="1" name="Chart 1"/>
        <xdr:cNvGraphicFramePr/>
      </xdr:nvGraphicFramePr>
      <xdr:xfrm>
        <a:off x="266700" y="14268450"/>
        <a:ext cx="5038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NAP%20Certification%202003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IT8 Result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workbookViewId="0" topLeftCell="A171">
      <selection activeCell="F178" sqref="F178:F180"/>
    </sheetView>
  </sheetViews>
  <sheetFormatPr defaultColWidth="9.140625" defaultRowHeight="12.75"/>
  <cols>
    <col min="1" max="1" width="24.57421875" style="0" customWidth="1"/>
    <col min="2" max="2" width="10.140625" style="0" customWidth="1"/>
    <col min="6" max="6" width="9.7109375" style="0" customWidth="1"/>
    <col min="7" max="7" width="10.00390625" style="0" customWidth="1"/>
  </cols>
  <sheetData>
    <row r="1" spans="1:4" ht="12.75">
      <c r="A1" t="s">
        <v>0</v>
      </c>
      <c r="D1" t="s">
        <v>27</v>
      </c>
    </row>
    <row r="5" spans="1:8" ht="12.75">
      <c r="A5" t="s">
        <v>11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  <row r="6" spans="1:10" ht="12.75">
      <c r="A6" t="s">
        <v>9</v>
      </c>
      <c r="B6">
        <v>80.99</v>
      </c>
      <c r="C6">
        <v>0.05</v>
      </c>
      <c r="D6">
        <v>3.26</v>
      </c>
      <c r="E6">
        <v>0.23</v>
      </c>
      <c r="F6">
        <v>0.23</v>
      </c>
      <c r="G6">
        <v>0.26</v>
      </c>
      <c r="H6">
        <v>0.23</v>
      </c>
      <c r="J6" t="s">
        <v>28</v>
      </c>
    </row>
    <row r="7" spans="1:19" ht="12.75">
      <c r="A7" t="s">
        <v>72</v>
      </c>
      <c r="B7">
        <v>37.78</v>
      </c>
      <c r="C7">
        <v>-1.04</v>
      </c>
      <c r="D7">
        <v>-1.88</v>
      </c>
      <c r="E7">
        <v>0.98</v>
      </c>
      <c r="F7">
        <v>0.96</v>
      </c>
      <c r="G7">
        <v>0.97</v>
      </c>
      <c r="H7">
        <v>1.01</v>
      </c>
      <c r="J7" t="s">
        <v>176</v>
      </c>
      <c r="L7" s="2">
        <f>AVERAGE(B13:B18)</f>
        <v>61.77333333333333</v>
      </c>
      <c r="M7" s="2">
        <f>AVERAGE(C13:C18)</f>
        <v>-22.833333333333332</v>
      </c>
      <c r="N7" s="2">
        <f>AVERAGE(D13:D18)</f>
        <v>-22.233333333333334</v>
      </c>
      <c r="O7" s="2">
        <f>AVERAGE(E13:E18)</f>
        <v>0.77</v>
      </c>
      <c r="P7" s="2"/>
      <c r="Q7" s="2">
        <f>AVERAGE(F13:F18)</f>
        <v>0.40166666666666667</v>
      </c>
      <c r="R7" s="2">
        <f>AVERAGE(G13:G18)</f>
        <v>0.32</v>
      </c>
      <c r="S7" s="2">
        <f>AVERAGE(H13:H18)</f>
        <v>0.5700000000000001</v>
      </c>
    </row>
    <row r="8" spans="1:19" ht="12.75">
      <c r="A8" t="s">
        <v>73</v>
      </c>
      <c r="B8">
        <v>44.03</v>
      </c>
      <c r="C8">
        <v>5.72</v>
      </c>
      <c r="D8">
        <v>-1.5</v>
      </c>
      <c r="E8">
        <v>0.77</v>
      </c>
      <c r="F8">
        <v>0.85</v>
      </c>
      <c r="G8">
        <v>0.83</v>
      </c>
      <c r="H8">
        <v>0.85</v>
      </c>
      <c r="J8" t="s">
        <v>177</v>
      </c>
      <c r="L8" s="2">
        <f>AVERAGE(B19:B24)</f>
        <v>54.458333333333336</v>
      </c>
      <c r="M8" s="2">
        <f>AVERAGE(C19:C24)</f>
        <v>42.32</v>
      </c>
      <c r="N8" s="2">
        <f>AVERAGE(D19:D24)</f>
        <v>-2.891666666666666</v>
      </c>
      <c r="O8" s="2">
        <f>AVERAGE(E19:E24)</f>
        <v>0.3466666666666667</v>
      </c>
      <c r="P8" s="2"/>
      <c r="Q8" s="2">
        <f>AVERAGE(F19:F24)</f>
        <v>0.8416666666666667</v>
      </c>
      <c r="R8" s="2">
        <f>AVERAGE(G19:G24)</f>
        <v>0.6316666666666667</v>
      </c>
      <c r="S8" s="2">
        <f>AVERAGE(H19:H24)</f>
        <v>0.5933333333333333</v>
      </c>
    </row>
    <row r="9" spans="1:19" ht="12.75">
      <c r="A9" t="s">
        <v>74</v>
      </c>
      <c r="B9">
        <v>47.7</v>
      </c>
      <c r="C9">
        <v>3.04</v>
      </c>
      <c r="D9">
        <v>-2.12</v>
      </c>
      <c r="E9">
        <v>0.72</v>
      </c>
      <c r="F9">
        <v>0.76</v>
      </c>
      <c r="G9">
        <v>0.75</v>
      </c>
      <c r="H9">
        <v>0.78</v>
      </c>
      <c r="J9" t="s">
        <v>178</v>
      </c>
      <c r="L9" s="2">
        <f>AVERAGE(B25:B30)</f>
        <v>77.28333333333332</v>
      </c>
      <c r="M9" s="2">
        <f>AVERAGE(C25:C30)</f>
        <v>-4.416666666666667</v>
      </c>
      <c r="N9" s="2">
        <f>AVERAGE(D25:D30)</f>
        <v>46.656666666666666</v>
      </c>
      <c r="O9" s="2">
        <f>AVERAGE(E25:E30)</f>
        <v>0.25333333333333335</v>
      </c>
      <c r="P9" s="2"/>
      <c r="Q9" s="2">
        <f>AVERAGE(F25:F30)</f>
        <v>0.2833333333333333</v>
      </c>
      <c r="R9" s="2">
        <f>AVERAGE(G25:G30)</f>
        <v>0.7116666666666666</v>
      </c>
      <c r="S9" s="2">
        <f>AVERAGE(H25:H30)</f>
        <v>0.27166666666666667</v>
      </c>
    </row>
    <row r="10" spans="1:19" ht="12.75">
      <c r="A10" t="s">
        <v>75</v>
      </c>
      <c r="B10">
        <v>41.58</v>
      </c>
      <c r="C10">
        <v>5.01</v>
      </c>
      <c r="D10">
        <v>-5.62</v>
      </c>
      <c r="E10">
        <v>0.84</v>
      </c>
      <c r="F10">
        <v>0.9</v>
      </c>
      <c r="G10">
        <v>0.84</v>
      </c>
      <c r="H10">
        <v>0.91</v>
      </c>
      <c r="J10" t="s">
        <v>179</v>
      </c>
      <c r="L10" s="2">
        <f>AVERAGE(B31:B36)</f>
        <v>35.37</v>
      </c>
      <c r="M10" s="2">
        <f>AVERAGE(C31:C36)</f>
        <v>1.5616666666666665</v>
      </c>
      <c r="N10" s="2">
        <f>AVERAGE(D31:D36)</f>
        <v>3.721666666666667</v>
      </c>
      <c r="O10" s="2">
        <f>AVERAGE(E31:E36)</f>
        <v>1.035</v>
      </c>
      <c r="P10" s="2"/>
      <c r="Q10" s="2">
        <f>AVERAGE(F31:F36)</f>
        <v>1.0750000000000002</v>
      </c>
      <c r="R10" s="2">
        <f>AVERAGE(G31:G36)</f>
        <v>1.115</v>
      </c>
      <c r="S10" s="2">
        <f>AVERAGE(H31:H36)</f>
        <v>1.055</v>
      </c>
    </row>
    <row r="11" spans="1:19" ht="12.75">
      <c r="A11" t="s">
        <v>76</v>
      </c>
      <c r="B11">
        <v>40.51</v>
      </c>
      <c r="C11">
        <v>6.22</v>
      </c>
      <c r="D11">
        <v>-1.78</v>
      </c>
      <c r="E11">
        <v>0.85</v>
      </c>
      <c r="F11">
        <v>0.94</v>
      </c>
      <c r="G11">
        <v>0.91</v>
      </c>
      <c r="H11">
        <v>0.93</v>
      </c>
      <c r="J11" t="s">
        <v>181</v>
      </c>
      <c r="L11" s="2">
        <f>AVERAGE(B37:B42)</f>
        <v>52.94833333333333</v>
      </c>
      <c r="M11" s="2">
        <f>AVERAGE(C37:C42)</f>
        <v>39.416666666666664</v>
      </c>
      <c r="N11" s="2">
        <f>AVERAGE(D37:D42)</f>
        <v>17.67833333333333</v>
      </c>
      <c r="O11" s="2">
        <f>AVERAGE(E37:E42)</f>
        <v>0.35500000000000004</v>
      </c>
      <c r="P11" s="2"/>
      <c r="Q11" s="2">
        <f>AVERAGE(F37:F42)</f>
        <v>0.8700000000000001</v>
      </c>
      <c r="R11" s="2">
        <f>AVERAGE(G37:G42)</f>
        <v>0.8849999999999999</v>
      </c>
      <c r="S11" s="2">
        <f>AVERAGE(H37:H42)</f>
        <v>0.615</v>
      </c>
    </row>
    <row r="12" spans="1:19" ht="12.75">
      <c r="A12" t="s">
        <v>77</v>
      </c>
      <c r="B12">
        <v>36.29</v>
      </c>
      <c r="C12">
        <v>3.53</v>
      </c>
      <c r="D12">
        <v>-5.07</v>
      </c>
      <c r="E12">
        <v>0.98</v>
      </c>
      <c r="F12">
        <v>1.03</v>
      </c>
      <c r="G12">
        <v>0.96</v>
      </c>
      <c r="H12">
        <v>1.04</v>
      </c>
      <c r="J12" t="s">
        <v>180</v>
      </c>
      <c r="L12" s="2">
        <f>AVERAGE(B43:B48)</f>
        <v>57.305</v>
      </c>
      <c r="M12" s="2">
        <f>AVERAGE(C43:C48)</f>
        <v>-34.23333333333333</v>
      </c>
      <c r="N12" s="2">
        <f>AVERAGE(D43:D48)</f>
        <v>13.35</v>
      </c>
      <c r="O12" s="2">
        <f>AVERAGE(E43:E48)</f>
        <v>0.8366666666666668</v>
      </c>
      <c r="P12" s="2"/>
      <c r="Q12" s="2">
        <f>AVERAGE(F43:F48)</f>
        <v>0.45999999999999996</v>
      </c>
      <c r="R12" s="2">
        <f>AVERAGE(G43:G48)</f>
        <v>0.7233333333333333</v>
      </c>
      <c r="S12" s="2">
        <f>AVERAGE(H43:H48)</f>
        <v>0.6366666666666666</v>
      </c>
    </row>
    <row r="13" spans="1:19" ht="12.75">
      <c r="A13" t="s">
        <v>29</v>
      </c>
      <c r="B13">
        <v>57.93</v>
      </c>
      <c r="C13">
        <v>-24.68</v>
      </c>
      <c r="D13">
        <v>-25.93</v>
      </c>
      <c r="E13">
        <v>0.88</v>
      </c>
      <c r="F13">
        <v>0.45</v>
      </c>
      <c r="G13">
        <v>0.34</v>
      </c>
      <c r="H13">
        <v>0.64</v>
      </c>
      <c r="J13" t="s">
        <v>182</v>
      </c>
      <c r="L13" s="2">
        <f>AVERAGE(B49:B54)</f>
        <v>42.675000000000004</v>
      </c>
      <c r="M13" s="2">
        <f>AVERAGE(C49:C54)</f>
        <v>8.728333333333333</v>
      </c>
      <c r="N13" s="2">
        <f>AVERAGE(D49:D54)</f>
        <v>-21.623333333333335</v>
      </c>
      <c r="O13" s="2">
        <f>AVERAGE(E49:E54)</f>
        <v>0.8549999999999999</v>
      </c>
      <c r="P13" s="2"/>
      <c r="Q13" s="2">
        <f>AVERAGE(F49:F54)</f>
        <v>0.88</v>
      </c>
      <c r="R13" s="2">
        <f>AVERAGE(G49:G54)</f>
        <v>0.6466666666666666</v>
      </c>
      <c r="S13" s="2">
        <f>AVERAGE(H49:H54)</f>
        <v>0.9</v>
      </c>
    </row>
    <row r="14" spans="1:19" ht="12.75">
      <c r="A14" t="s">
        <v>30</v>
      </c>
      <c r="B14">
        <v>64.24</v>
      </c>
      <c r="C14">
        <v>-21.38</v>
      </c>
      <c r="D14">
        <v>-19.35</v>
      </c>
      <c r="E14">
        <v>0.69</v>
      </c>
      <c r="F14">
        <v>0.37</v>
      </c>
      <c r="G14">
        <v>0.31</v>
      </c>
      <c r="H14">
        <v>0.52</v>
      </c>
      <c r="J14" t="s">
        <v>183</v>
      </c>
      <c r="L14" s="2">
        <f>AVERAGE(B7:B12)</f>
        <v>41.31499999999999</v>
      </c>
      <c r="M14" s="2">
        <f>AVERAGE(C7:C12)</f>
        <v>3.7466666666666666</v>
      </c>
      <c r="N14" s="2">
        <f>AVERAGE(D7:D12)</f>
        <v>-2.9949999999999997</v>
      </c>
      <c r="O14" s="2">
        <f>AVERAGE(E7:E12)</f>
        <v>0.8566666666666665</v>
      </c>
      <c r="P14" s="2"/>
      <c r="Q14" s="2">
        <f>AVERAGE(F7:F12)</f>
        <v>0.9066666666666667</v>
      </c>
      <c r="R14" s="2">
        <f>AVERAGE(G7:G12)</f>
        <v>0.8766666666666666</v>
      </c>
      <c r="S14" s="2">
        <f>AVERAGE(H7:H12)</f>
        <v>0.9199999999999999</v>
      </c>
    </row>
    <row r="15" spans="1:8" ht="12.75">
      <c r="A15" t="s">
        <v>31</v>
      </c>
      <c r="B15">
        <v>65.96</v>
      </c>
      <c r="C15">
        <v>-20.11</v>
      </c>
      <c r="D15">
        <v>-17.6</v>
      </c>
      <c r="E15">
        <v>0.65</v>
      </c>
      <c r="F15">
        <v>0.35</v>
      </c>
      <c r="G15">
        <v>0.3</v>
      </c>
      <c r="H15">
        <v>0.49</v>
      </c>
    </row>
    <row r="16" spans="1:8" ht="12.75">
      <c r="A16" t="s">
        <v>32</v>
      </c>
      <c r="B16">
        <v>61.89</v>
      </c>
      <c r="C16">
        <v>-23.21</v>
      </c>
      <c r="D16">
        <v>-22.55</v>
      </c>
      <c r="E16">
        <v>0.77</v>
      </c>
      <c r="F16">
        <v>0.4</v>
      </c>
      <c r="G16">
        <v>0.32</v>
      </c>
      <c r="H16">
        <v>0.57</v>
      </c>
    </row>
    <row r="17" spans="1:8" ht="12.75">
      <c r="A17" t="s">
        <v>33</v>
      </c>
      <c r="B17">
        <v>62.56</v>
      </c>
      <c r="C17">
        <v>-22.85</v>
      </c>
      <c r="D17">
        <v>-21.66</v>
      </c>
      <c r="E17">
        <v>0.75</v>
      </c>
      <c r="F17">
        <v>0.39</v>
      </c>
      <c r="G17">
        <v>0.31</v>
      </c>
      <c r="H17">
        <v>0.56</v>
      </c>
    </row>
    <row r="18" spans="1:8" ht="12.75">
      <c r="A18" t="s">
        <v>34</v>
      </c>
      <c r="B18">
        <v>58.06</v>
      </c>
      <c r="C18">
        <v>-24.77</v>
      </c>
      <c r="D18">
        <v>-26.31</v>
      </c>
      <c r="E18">
        <v>0.88</v>
      </c>
      <c r="F18">
        <v>0.45</v>
      </c>
      <c r="G18">
        <v>0.34</v>
      </c>
      <c r="H18">
        <v>0.64</v>
      </c>
    </row>
    <row r="19" spans="1:8" ht="12.75">
      <c r="A19" t="s">
        <v>36</v>
      </c>
      <c r="B19">
        <v>52.77</v>
      </c>
      <c r="C19">
        <v>44.81</v>
      </c>
      <c r="D19">
        <v>-1.97</v>
      </c>
      <c r="E19">
        <v>0.36</v>
      </c>
      <c r="F19">
        <v>0.89</v>
      </c>
      <c r="G19">
        <v>0.67</v>
      </c>
      <c r="H19">
        <v>0.62</v>
      </c>
    </row>
    <row r="20" spans="1:8" ht="12.75">
      <c r="A20" t="s">
        <v>37</v>
      </c>
      <c r="B20">
        <v>56.14</v>
      </c>
      <c r="C20">
        <v>40.25</v>
      </c>
      <c r="D20">
        <v>-3.99</v>
      </c>
      <c r="E20">
        <v>0.33</v>
      </c>
      <c r="F20">
        <v>0.79</v>
      </c>
      <c r="G20">
        <v>0.59</v>
      </c>
      <c r="H20">
        <v>0.57</v>
      </c>
    </row>
    <row r="21" spans="1:8" ht="12.75">
      <c r="A21" t="s">
        <v>38</v>
      </c>
      <c r="B21">
        <v>59.24</v>
      </c>
      <c r="C21">
        <v>35.83</v>
      </c>
      <c r="D21">
        <v>-5.08</v>
      </c>
      <c r="E21">
        <v>0.31</v>
      </c>
      <c r="F21">
        <v>0.7</v>
      </c>
      <c r="G21">
        <v>0.52</v>
      </c>
      <c r="H21">
        <v>0.52</v>
      </c>
    </row>
    <row r="22" spans="1:8" ht="12.75">
      <c r="A22" t="s">
        <v>40</v>
      </c>
      <c r="B22">
        <v>54.31</v>
      </c>
      <c r="C22">
        <v>42.62</v>
      </c>
      <c r="D22">
        <v>-3.13</v>
      </c>
      <c r="E22">
        <v>0.35</v>
      </c>
      <c r="F22">
        <v>0.84</v>
      </c>
      <c r="G22">
        <v>0.63</v>
      </c>
      <c r="H22">
        <v>0.59</v>
      </c>
    </row>
    <row r="23" spans="1:8" ht="12.75">
      <c r="A23" t="s">
        <v>39</v>
      </c>
      <c r="B23">
        <v>53.48</v>
      </c>
      <c r="C23">
        <v>43.56</v>
      </c>
      <c r="D23">
        <v>-2.54</v>
      </c>
      <c r="E23">
        <v>0.35</v>
      </c>
      <c r="F23">
        <v>0.87</v>
      </c>
      <c r="G23">
        <v>0.65</v>
      </c>
      <c r="H23">
        <v>0.61</v>
      </c>
    </row>
    <row r="24" spans="1:8" ht="12.75">
      <c r="A24" t="s">
        <v>41</v>
      </c>
      <c r="B24">
        <v>50.81</v>
      </c>
      <c r="C24">
        <v>46.85</v>
      </c>
      <c r="D24">
        <v>-0.64</v>
      </c>
      <c r="E24">
        <v>0.38</v>
      </c>
      <c r="F24">
        <v>0.96</v>
      </c>
      <c r="G24">
        <v>0.73</v>
      </c>
      <c r="H24">
        <v>0.65</v>
      </c>
    </row>
    <row r="25" spans="1:8" ht="12.75">
      <c r="A25" t="s">
        <v>42</v>
      </c>
      <c r="B25">
        <v>76.23</v>
      </c>
      <c r="C25">
        <v>-4</v>
      </c>
      <c r="D25">
        <v>55.54</v>
      </c>
      <c r="E25">
        <v>0.26</v>
      </c>
      <c r="F25">
        <v>0.3</v>
      </c>
      <c r="G25">
        <v>0.84</v>
      </c>
      <c r="H25">
        <v>0.28</v>
      </c>
    </row>
    <row r="26" spans="1:8" ht="12.75">
      <c r="A26" t="s">
        <v>43</v>
      </c>
      <c r="B26">
        <v>76.96</v>
      </c>
      <c r="C26">
        <v>-4.53</v>
      </c>
      <c r="D26">
        <v>44.43</v>
      </c>
      <c r="E26">
        <v>0.26</v>
      </c>
      <c r="F26">
        <v>0.29</v>
      </c>
      <c r="G26">
        <v>0.69</v>
      </c>
      <c r="H26">
        <v>0.28</v>
      </c>
    </row>
    <row r="27" spans="1:8" ht="12.75">
      <c r="A27" t="s">
        <v>44</v>
      </c>
      <c r="B27">
        <v>77.9</v>
      </c>
      <c r="C27">
        <v>-4.55</v>
      </c>
      <c r="D27">
        <v>38.72</v>
      </c>
      <c r="E27">
        <v>0.25</v>
      </c>
      <c r="F27">
        <v>0.27</v>
      </c>
      <c r="G27">
        <v>0.61</v>
      </c>
      <c r="H27">
        <v>0.27</v>
      </c>
    </row>
    <row r="28" spans="1:8" ht="12.75">
      <c r="A28" t="s">
        <v>45</v>
      </c>
      <c r="B28">
        <v>77.94</v>
      </c>
      <c r="C28">
        <v>-4.6</v>
      </c>
      <c r="D28">
        <v>43.22</v>
      </c>
      <c r="E28">
        <v>0.25</v>
      </c>
      <c r="F28">
        <v>0.27</v>
      </c>
      <c r="G28">
        <v>0.66</v>
      </c>
      <c r="H28">
        <v>0.26</v>
      </c>
    </row>
    <row r="29" spans="1:8" ht="12.75">
      <c r="A29" t="s">
        <v>46</v>
      </c>
      <c r="B29">
        <v>77.51</v>
      </c>
      <c r="C29">
        <v>-4.62</v>
      </c>
      <c r="D29">
        <v>48.16</v>
      </c>
      <c r="E29">
        <v>0.25</v>
      </c>
      <c r="F29">
        <v>0.28</v>
      </c>
      <c r="G29">
        <v>0.72</v>
      </c>
      <c r="H29">
        <v>0.27</v>
      </c>
    </row>
    <row r="30" spans="1:8" ht="12.75">
      <c r="A30" t="s">
        <v>47</v>
      </c>
      <c r="B30">
        <v>77.16</v>
      </c>
      <c r="C30">
        <v>-4.2</v>
      </c>
      <c r="D30">
        <v>49.87</v>
      </c>
      <c r="E30">
        <v>0.25</v>
      </c>
      <c r="F30">
        <v>0.29</v>
      </c>
      <c r="G30">
        <v>0.75</v>
      </c>
      <c r="H30">
        <v>0.27</v>
      </c>
    </row>
    <row r="31" spans="1:8" ht="12.75">
      <c r="A31" t="s">
        <v>48</v>
      </c>
      <c r="B31">
        <v>34.85</v>
      </c>
      <c r="C31">
        <v>1.58</v>
      </c>
      <c r="D31">
        <v>3.73</v>
      </c>
      <c r="E31">
        <v>1.05</v>
      </c>
      <c r="F31">
        <v>1.09</v>
      </c>
      <c r="G31">
        <v>1.13</v>
      </c>
      <c r="H31">
        <v>1.07</v>
      </c>
    </row>
    <row r="32" spans="1:8" ht="12.75">
      <c r="A32" t="s">
        <v>53</v>
      </c>
      <c r="B32">
        <v>35.9</v>
      </c>
      <c r="C32">
        <v>1.6</v>
      </c>
      <c r="D32">
        <v>3.86</v>
      </c>
      <c r="E32">
        <v>1.02</v>
      </c>
      <c r="F32">
        <v>1.06</v>
      </c>
      <c r="G32">
        <v>1.1</v>
      </c>
      <c r="H32">
        <v>1.04</v>
      </c>
    </row>
    <row r="33" spans="1:8" ht="12.75">
      <c r="A33" t="s">
        <v>49</v>
      </c>
      <c r="B33">
        <v>35.63</v>
      </c>
      <c r="C33">
        <v>1.63</v>
      </c>
      <c r="D33">
        <v>3.84</v>
      </c>
      <c r="E33">
        <v>1.03</v>
      </c>
      <c r="F33">
        <v>1.07</v>
      </c>
      <c r="G33">
        <v>1.11</v>
      </c>
      <c r="H33">
        <v>1.05</v>
      </c>
    </row>
    <row r="34" spans="1:8" ht="12.75">
      <c r="A34" t="s">
        <v>50</v>
      </c>
      <c r="B34">
        <v>33.19</v>
      </c>
      <c r="C34">
        <v>1.52</v>
      </c>
      <c r="D34">
        <v>3.42</v>
      </c>
      <c r="E34">
        <v>1.09</v>
      </c>
      <c r="F34">
        <v>1.13</v>
      </c>
      <c r="G34">
        <v>1.17</v>
      </c>
      <c r="H34">
        <v>1.11</v>
      </c>
    </row>
    <row r="35" spans="1:8" ht="12.75">
      <c r="A35" t="s">
        <v>51</v>
      </c>
      <c r="B35">
        <v>34.32</v>
      </c>
      <c r="C35">
        <v>1.51</v>
      </c>
      <c r="D35">
        <v>3.54</v>
      </c>
      <c r="E35">
        <v>1.06</v>
      </c>
      <c r="F35">
        <v>1.1</v>
      </c>
      <c r="G35">
        <v>1.14</v>
      </c>
      <c r="H35">
        <v>1.08</v>
      </c>
    </row>
    <row r="36" spans="1:8" ht="12.75">
      <c r="A36" t="s">
        <v>52</v>
      </c>
      <c r="B36">
        <v>38.33</v>
      </c>
      <c r="C36">
        <v>1.53</v>
      </c>
      <c r="D36">
        <v>3.94</v>
      </c>
      <c r="E36">
        <v>0.96</v>
      </c>
      <c r="F36">
        <v>1</v>
      </c>
      <c r="G36">
        <v>1.04</v>
      </c>
      <c r="H36">
        <v>0.98</v>
      </c>
    </row>
    <row r="37" spans="1:8" ht="12.75">
      <c r="A37" t="s">
        <v>54</v>
      </c>
      <c r="B37">
        <v>50.68</v>
      </c>
      <c r="C37">
        <v>42.3</v>
      </c>
      <c r="D37">
        <v>22.58</v>
      </c>
      <c r="E37">
        <v>0.37</v>
      </c>
      <c r="F37">
        <v>0.94</v>
      </c>
      <c r="G37">
        <v>1</v>
      </c>
      <c r="H37">
        <v>0.65</v>
      </c>
    </row>
    <row r="38" spans="1:8" ht="12.75">
      <c r="A38" t="s">
        <v>55</v>
      </c>
      <c r="B38">
        <v>54.57</v>
      </c>
      <c r="C38">
        <v>37.16</v>
      </c>
      <c r="D38">
        <v>16.99</v>
      </c>
      <c r="E38">
        <v>0.34</v>
      </c>
      <c r="F38">
        <v>0.81</v>
      </c>
      <c r="G38">
        <v>0.84</v>
      </c>
      <c r="H38">
        <v>0.59</v>
      </c>
    </row>
    <row r="39" spans="1:8" ht="12.75">
      <c r="A39" t="s">
        <v>56</v>
      </c>
      <c r="B39">
        <v>58.6</v>
      </c>
      <c r="C39">
        <v>31.23</v>
      </c>
      <c r="D39">
        <v>16.11</v>
      </c>
      <c r="E39">
        <v>0.31</v>
      </c>
      <c r="F39">
        <v>0.7</v>
      </c>
      <c r="G39">
        <v>0.74</v>
      </c>
      <c r="H39">
        <v>0.53</v>
      </c>
    </row>
    <row r="40" spans="1:8" ht="12.75">
      <c r="A40" t="s">
        <v>57</v>
      </c>
      <c r="B40">
        <v>52.99</v>
      </c>
      <c r="C40">
        <v>40.55</v>
      </c>
      <c r="D40">
        <v>14.34</v>
      </c>
      <c r="E40">
        <v>0.35</v>
      </c>
      <c r="F40">
        <v>0.87</v>
      </c>
      <c r="G40">
        <v>0.84</v>
      </c>
      <c r="H40">
        <v>0.61</v>
      </c>
    </row>
    <row r="41" spans="1:8" ht="12.75">
      <c r="A41" t="s">
        <v>58</v>
      </c>
      <c r="B41">
        <v>51.42</v>
      </c>
      <c r="C41">
        <v>40.96</v>
      </c>
      <c r="D41">
        <v>18.06</v>
      </c>
      <c r="E41">
        <v>0.37</v>
      </c>
      <c r="F41">
        <v>0.91</v>
      </c>
      <c r="G41">
        <v>0.92</v>
      </c>
      <c r="H41">
        <v>0.64</v>
      </c>
    </row>
    <row r="42" spans="1:8" ht="12.75">
      <c r="A42" t="s">
        <v>59</v>
      </c>
      <c r="B42">
        <v>49.43</v>
      </c>
      <c r="C42">
        <v>44.3</v>
      </c>
      <c r="D42">
        <v>17.99</v>
      </c>
      <c r="E42">
        <v>0.39</v>
      </c>
      <c r="F42">
        <v>0.99</v>
      </c>
      <c r="G42">
        <v>0.97</v>
      </c>
      <c r="H42">
        <v>0.67</v>
      </c>
    </row>
    <row r="43" spans="1:8" ht="12.75">
      <c r="A43" t="s">
        <v>60</v>
      </c>
      <c r="B43">
        <v>52.51</v>
      </c>
      <c r="C43">
        <v>-37.26</v>
      </c>
      <c r="D43">
        <v>14.51</v>
      </c>
      <c r="E43">
        <v>0.96</v>
      </c>
      <c r="F43">
        <v>0.53</v>
      </c>
      <c r="G43">
        <v>0.83</v>
      </c>
      <c r="H43">
        <v>0.73</v>
      </c>
    </row>
    <row r="44" spans="1:8" ht="12.75">
      <c r="A44" t="s">
        <v>61</v>
      </c>
      <c r="B44">
        <v>60.03</v>
      </c>
      <c r="C44">
        <v>-32.42</v>
      </c>
      <c r="D44">
        <v>15.83</v>
      </c>
      <c r="E44">
        <v>0.76</v>
      </c>
      <c r="F44">
        <v>0.42</v>
      </c>
      <c r="G44">
        <v>0.7</v>
      </c>
      <c r="H44">
        <v>0.58</v>
      </c>
    </row>
    <row r="45" spans="1:8" ht="12.75">
      <c r="A45" t="s">
        <v>62</v>
      </c>
      <c r="B45">
        <v>62.22</v>
      </c>
      <c r="C45">
        <v>-30.03</v>
      </c>
      <c r="D45">
        <v>12.79</v>
      </c>
      <c r="E45">
        <v>0.7</v>
      </c>
      <c r="F45">
        <v>0.4</v>
      </c>
      <c r="G45">
        <v>0.62</v>
      </c>
      <c r="H45">
        <v>0.54</v>
      </c>
    </row>
    <row r="46" spans="1:8" ht="12.75">
      <c r="A46" t="s">
        <v>63</v>
      </c>
      <c r="B46">
        <v>57.84</v>
      </c>
      <c r="C46">
        <v>-34.26</v>
      </c>
      <c r="D46">
        <v>10.03</v>
      </c>
      <c r="E46">
        <v>0.83</v>
      </c>
      <c r="F46">
        <v>0.45</v>
      </c>
      <c r="G46">
        <v>0.68</v>
      </c>
      <c r="H46">
        <v>0.63</v>
      </c>
    </row>
    <row r="47" spans="1:8" ht="12.75">
      <c r="A47" t="s">
        <v>64</v>
      </c>
      <c r="B47">
        <v>57.74</v>
      </c>
      <c r="C47">
        <v>-34.57</v>
      </c>
      <c r="D47">
        <v>15.86</v>
      </c>
      <c r="E47">
        <v>0.82</v>
      </c>
      <c r="F47">
        <v>0.45</v>
      </c>
      <c r="G47">
        <v>0.74</v>
      </c>
      <c r="H47">
        <v>0.63</v>
      </c>
    </row>
    <row r="48" spans="1:8" ht="12.75">
      <c r="A48" t="s">
        <v>65</v>
      </c>
      <c r="B48">
        <v>53.49</v>
      </c>
      <c r="C48">
        <v>-36.86</v>
      </c>
      <c r="D48">
        <v>11.08</v>
      </c>
      <c r="E48">
        <v>0.95</v>
      </c>
      <c r="F48">
        <v>0.51</v>
      </c>
      <c r="G48">
        <v>0.77</v>
      </c>
      <c r="H48">
        <v>0.71</v>
      </c>
    </row>
    <row r="49" spans="1:8" ht="12.75">
      <c r="A49" t="s">
        <v>66</v>
      </c>
      <c r="B49">
        <v>39.7</v>
      </c>
      <c r="C49">
        <v>6.51</v>
      </c>
      <c r="D49">
        <v>-23.22</v>
      </c>
      <c r="E49">
        <v>0.95</v>
      </c>
      <c r="F49">
        <v>0.93</v>
      </c>
      <c r="G49">
        <v>0.68</v>
      </c>
      <c r="H49">
        <v>0.97</v>
      </c>
    </row>
    <row r="50" spans="1:8" ht="12.75">
      <c r="A50" t="s">
        <v>67</v>
      </c>
      <c r="B50">
        <v>46.17</v>
      </c>
      <c r="C50">
        <v>10.14</v>
      </c>
      <c r="D50">
        <v>-20.49</v>
      </c>
      <c r="E50">
        <v>0.76</v>
      </c>
      <c r="F50">
        <v>0.81</v>
      </c>
      <c r="G50">
        <v>0.59</v>
      </c>
      <c r="H50">
        <v>0.82</v>
      </c>
    </row>
    <row r="51" spans="1:8" ht="12.75">
      <c r="A51" t="s">
        <v>68</v>
      </c>
      <c r="B51">
        <v>48.54</v>
      </c>
      <c r="C51">
        <v>6.18</v>
      </c>
      <c r="D51">
        <v>-21.57</v>
      </c>
      <c r="E51">
        <v>0.75</v>
      </c>
      <c r="F51">
        <v>0.74</v>
      </c>
      <c r="G51">
        <v>0.54</v>
      </c>
      <c r="H51">
        <v>0.78</v>
      </c>
    </row>
    <row r="52" spans="1:8" ht="12.75">
      <c r="A52" t="s">
        <v>69</v>
      </c>
      <c r="B52">
        <v>42.22</v>
      </c>
      <c r="C52">
        <v>9.12</v>
      </c>
      <c r="D52">
        <v>-21.95</v>
      </c>
      <c r="E52">
        <v>0.86</v>
      </c>
      <c r="F52">
        <v>0.89</v>
      </c>
      <c r="G52">
        <v>0.65</v>
      </c>
      <c r="H52">
        <v>0.91</v>
      </c>
    </row>
    <row r="53" spans="1:8" ht="12.75">
      <c r="A53" t="s">
        <v>70</v>
      </c>
      <c r="B53">
        <v>42.02</v>
      </c>
      <c r="C53">
        <v>11.85</v>
      </c>
      <c r="D53">
        <v>-20.62</v>
      </c>
      <c r="E53">
        <v>0.83</v>
      </c>
      <c r="F53">
        <v>0.91</v>
      </c>
      <c r="G53">
        <v>0.67</v>
      </c>
      <c r="H53">
        <v>0.9</v>
      </c>
    </row>
    <row r="54" spans="1:8" ht="12.75">
      <c r="A54" t="s">
        <v>71</v>
      </c>
      <c r="B54">
        <v>37.4</v>
      </c>
      <c r="C54">
        <v>8.57</v>
      </c>
      <c r="D54">
        <v>-21.89</v>
      </c>
      <c r="E54">
        <v>0.98</v>
      </c>
      <c r="F54">
        <v>1</v>
      </c>
      <c r="G54">
        <v>0.75</v>
      </c>
      <c r="H54">
        <v>1.02</v>
      </c>
    </row>
    <row r="55" spans="1:10" ht="12.75">
      <c r="A55" t="s">
        <v>24</v>
      </c>
      <c r="B55">
        <v>71.89</v>
      </c>
      <c r="C55">
        <v>0.31</v>
      </c>
      <c r="D55">
        <v>3.48</v>
      </c>
      <c r="E55">
        <v>0.36</v>
      </c>
      <c r="F55">
        <v>0.36</v>
      </c>
      <c r="G55">
        <v>0.39</v>
      </c>
      <c r="H55">
        <v>0.36</v>
      </c>
      <c r="J55" t="s">
        <v>1</v>
      </c>
    </row>
    <row r="56" spans="1:8" ht="12.75">
      <c r="A56" t="s">
        <v>25</v>
      </c>
      <c r="B56">
        <v>62.75</v>
      </c>
      <c r="C56">
        <v>0.62</v>
      </c>
      <c r="D56">
        <v>3.48</v>
      </c>
      <c r="E56">
        <v>0.5</v>
      </c>
      <c r="F56">
        <v>0.51</v>
      </c>
      <c r="G56">
        <v>0.54</v>
      </c>
      <c r="H56">
        <v>0.5</v>
      </c>
    </row>
    <row r="57" spans="1:8" ht="12.75">
      <c r="A57" t="s">
        <v>26</v>
      </c>
      <c r="B57">
        <v>45.54</v>
      </c>
      <c r="C57">
        <v>1.17</v>
      </c>
      <c r="D57">
        <v>3.62</v>
      </c>
      <c r="E57">
        <v>0.81</v>
      </c>
      <c r="F57">
        <v>0.83</v>
      </c>
      <c r="G57">
        <v>0.87</v>
      </c>
      <c r="H57">
        <v>0.82</v>
      </c>
    </row>
    <row r="58" spans="1:8" ht="12.75">
      <c r="A58" t="s">
        <v>14</v>
      </c>
      <c r="B58">
        <v>36.67</v>
      </c>
      <c r="C58">
        <v>1.63</v>
      </c>
      <c r="D58">
        <v>4.04</v>
      </c>
      <c r="E58">
        <v>1</v>
      </c>
      <c r="F58">
        <v>1.04</v>
      </c>
      <c r="G58">
        <v>1.09</v>
      </c>
      <c r="H58">
        <v>1.02</v>
      </c>
    </row>
    <row r="59" spans="1:8" ht="12.75">
      <c r="A59" t="s">
        <v>15</v>
      </c>
      <c r="B59">
        <v>77.59</v>
      </c>
      <c r="C59">
        <v>-4.47</v>
      </c>
      <c r="D59">
        <v>-0.66</v>
      </c>
      <c r="E59">
        <v>0.31</v>
      </c>
      <c r="F59">
        <v>0.26</v>
      </c>
      <c r="G59">
        <v>0.27</v>
      </c>
      <c r="H59">
        <v>0.29</v>
      </c>
    </row>
    <row r="60" spans="1:8" ht="12.75">
      <c r="A60" t="s">
        <v>16</v>
      </c>
      <c r="B60">
        <v>75.04</v>
      </c>
      <c r="C60">
        <v>-8.33</v>
      </c>
      <c r="D60">
        <v>-4.43</v>
      </c>
      <c r="E60">
        <v>0.38</v>
      </c>
      <c r="F60">
        <v>0.28</v>
      </c>
      <c r="G60">
        <v>0.28</v>
      </c>
      <c r="H60">
        <v>0.33</v>
      </c>
    </row>
    <row r="61" spans="1:8" ht="12.75">
      <c r="A61" t="s">
        <v>17</v>
      </c>
      <c r="B61">
        <v>68.37</v>
      </c>
      <c r="C61">
        <v>-16.21</v>
      </c>
      <c r="D61">
        <v>-12.8</v>
      </c>
      <c r="E61">
        <v>0.56</v>
      </c>
      <c r="F61">
        <v>0.34</v>
      </c>
      <c r="G61">
        <v>0.3</v>
      </c>
      <c r="H61">
        <v>0.44</v>
      </c>
    </row>
    <row r="62" spans="1:8" ht="12.75">
      <c r="A62" t="s">
        <v>10</v>
      </c>
      <c r="B62">
        <v>65.7</v>
      </c>
      <c r="C62">
        <v>-20</v>
      </c>
      <c r="D62">
        <v>-17.35</v>
      </c>
      <c r="E62">
        <v>0.65</v>
      </c>
      <c r="F62">
        <v>0.36</v>
      </c>
      <c r="G62">
        <v>0.3</v>
      </c>
      <c r="H62">
        <v>0.49</v>
      </c>
    </row>
    <row r="63" spans="1:8" ht="12.75">
      <c r="A63" t="s">
        <v>18</v>
      </c>
      <c r="B63">
        <v>75.67</v>
      </c>
      <c r="C63">
        <v>7.99</v>
      </c>
      <c r="D63">
        <v>0.4</v>
      </c>
      <c r="E63">
        <v>0.25</v>
      </c>
      <c r="F63">
        <v>0.32</v>
      </c>
      <c r="G63">
        <v>0.31</v>
      </c>
      <c r="H63">
        <v>0.3</v>
      </c>
    </row>
    <row r="64" spans="1:8" ht="12.75">
      <c r="A64" t="s">
        <v>19</v>
      </c>
      <c r="B64">
        <v>71.03</v>
      </c>
      <c r="C64">
        <v>15.43</v>
      </c>
      <c r="D64">
        <v>-2.01</v>
      </c>
      <c r="E64">
        <v>0.27</v>
      </c>
      <c r="F64">
        <v>0.41</v>
      </c>
      <c r="G64">
        <v>0.36</v>
      </c>
      <c r="H64">
        <v>0.36</v>
      </c>
    </row>
    <row r="65" spans="1:8" ht="12.75">
      <c r="A65" t="s">
        <v>20</v>
      </c>
      <c r="B65">
        <v>62.91</v>
      </c>
      <c r="C65">
        <v>29.26</v>
      </c>
      <c r="D65">
        <v>-4.55</v>
      </c>
      <c r="E65">
        <v>0.3</v>
      </c>
      <c r="F65">
        <v>0.6</v>
      </c>
      <c r="G65">
        <v>0.47</v>
      </c>
      <c r="H65">
        <v>0.47</v>
      </c>
    </row>
    <row r="66" spans="1:8" ht="12.75">
      <c r="A66" t="s">
        <v>12</v>
      </c>
      <c r="B66">
        <v>59.28</v>
      </c>
      <c r="C66">
        <v>35.82</v>
      </c>
      <c r="D66">
        <v>-4.98</v>
      </c>
      <c r="E66">
        <v>0.31</v>
      </c>
      <c r="F66">
        <v>0.7</v>
      </c>
      <c r="G66">
        <v>0.52</v>
      </c>
      <c r="H66">
        <v>0.52</v>
      </c>
    </row>
    <row r="67" spans="1:8" ht="12.75">
      <c r="A67" t="s">
        <v>21</v>
      </c>
      <c r="B67">
        <v>80.14</v>
      </c>
      <c r="C67">
        <v>-1.21</v>
      </c>
      <c r="D67">
        <v>10.41</v>
      </c>
      <c r="E67">
        <v>0.24</v>
      </c>
      <c r="F67">
        <v>0.24</v>
      </c>
      <c r="G67">
        <v>0.32</v>
      </c>
      <c r="H67">
        <v>0.24</v>
      </c>
    </row>
    <row r="68" spans="1:8" ht="12.75">
      <c r="A68" t="s">
        <v>22</v>
      </c>
      <c r="B68">
        <v>79.62</v>
      </c>
      <c r="C68">
        <v>-2.28</v>
      </c>
      <c r="D68">
        <v>17.85</v>
      </c>
      <c r="E68">
        <v>0.24</v>
      </c>
      <c r="F68">
        <v>0.25</v>
      </c>
      <c r="G68">
        <v>0.39</v>
      </c>
      <c r="H68">
        <v>0.25</v>
      </c>
    </row>
    <row r="69" spans="1:8" ht="12.75">
      <c r="A69" t="s">
        <v>23</v>
      </c>
      <c r="B69">
        <v>78.81</v>
      </c>
      <c r="C69">
        <v>-4.26</v>
      </c>
      <c r="D69">
        <v>34.5</v>
      </c>
      <c r="E69">
        <v>0.24</v>
      </c>
      <c r="F69">
        <v>0.26</v>
      </c>
      <c r="G69">
        <v>0.56</v>
      </c>
      <c r="H69">
        <v>0.25</v>
      </c>
    </row>
    <row r="70" spans="1:8" ht="12.75">
      <c r="A70" t="s">
        <v>13</v>
      </c>
      <c r="B70">
        <v>78.33</v>
      </c>
      <c r="C70">
        <v>-4.78</v>
      </c>
      <c r="D70">
        <v>41.42</v>
      </c>
      <c r="E70">
        <v>0.24</v>
      </c>
      <c r="F70">
        <v>0.27</v>
      </c>
      <c r="G70">
        <v>0.63</v>
      </c>
      <c r="H70">
        <v>0.26</v>
      </c>
    </row>
    <row r="71" spans="1:10" ht="12.75">
      <c r="A71" t="s">
        <v>216</v>
      </c>
      <c r="B71">
        <v>61.85</v>
      </c>
      <c r="C71">
        <v>-22.89</v>
      </c>
      <c r="D71">
        <v>-21.93</v>
      </c>
      <c r="E71">
        <v>0.76</v>
      </c>
      <c r="F71">
        <v>0.4</v>
      </c>
      <c r="G71">
        <v>0.32</v>
      </c>
      <c r="H71">
        <v>0.57</v>
      </c>
      <c r="J71" t="s">
        <v>314</v>
      </c>
    </row>
    <row r="72" spans="1:8" ht="12.75">
      <c r="A72" t="s">
        <v>217</v>
      </c>
      <c r="B72">
        <v>62.28</v>
      </c>
      <c r="C72">
        <v>-22.01</v>
      </c>
      <c r="D72">
        <v>-20.57</v>
      </c>
      <c r="E72">
        <v>0.74</v>
      </c>
      <c r="F72">
        <v>0.4</v>
      </c>
      <c r="G72">
        <v>0.33</v>
      </c>
      <c r="H72">
        <v>0.56</v>
      </c>
    </row>
    <row r="73" spans="1:8" ht="12.75">
      <c r="A73" t="s">
        <v>218</v>
      </c>
      <c r="B73">
        <v>62.35</v>
      </c>
      <c r="C73">
        <v>-22.28</v>
      </c>
      <c r="D73">
        <v>-20.82</v>
      </c>
      <c r="E73">
        <v>0.74</v>
      </c>
      <c r="F73">
        <v>0.4</v>
      </c>
      <c r="G73">
        <v>0.32</v>
      </c>
      <c r="H73">
        <v>0.56</v>
      </c>
    </row>
    <row r="74" spans="1:8" ht="12.75">
      <c r="A74" t="s">
        <v>219</v>
      </c>
      <c r="B74">
        <v>62.36</v>
      </c>
      <c r="C74">
        <v>-22.86</v>
      </c>
      <c r="D74">
        <v>-21.62</v>
      </c>
      <c r="E74">
        <v>0.75</v>
      </c>
      <c r="F74">
        <v>0.39</v>
      </c>
      <c r="G74">
        <v>0.32</v>
      </c>
      <c r="H74">
        <v>0.56</v>
      </c>
    </row>
    <row r="75" spans="1:8" ht="12.75">
      <c r="A75" t="s">
        <v>220</v>
      </c>
      <c r="B75">
        <v>62.5</v>
      </c>
      <c r="C75">
        <v>-22.51</v>
      </c>
      <c r="D75">
        <v>-21.06</v>
      </c>
      <c r="E75">
        <v>0.74</v>
      </c>
      <c r="F75">
        <v>0.39</v>
      </c>
      <c r="G75">
        <v>0.32</v>
      </c>
      <c r="H75">
        <v>0.56</v>
      </c>
    </row>
    <row r="76" spans="1:8" ht="12.75">
      <c r="A76" t="s">
        <v>221</v>
      </c>
      <c r="B76">
        <v>62.87</v>
      </c>
      <c r="C76">
        <v>-21.79</v>
      </c>
      <c r="D76">
        <v>-20.25</v>
      </c>
      <c r="E76">
        <v>0.73</v>
      </c>
      <c r="F76">
        <v>0.39</v>
      </c>
      <c r="G76">
        <v>0.32</v>
      </c>
      <c r="H76">
        <v>0.55</v>
      </c>
    </row>
    <row r="77" spans="1:8" ht="12.75">
      <c r="A77" t="s">
        <v>222</v>
      </c>
      <c r="B77">
        <v>63.37</v>
      </c>
      <c r="C77">
        <v>-20.91</v>
      </c>
      <c r="D77">
        <v>-19.47</v>
      </c>
      <c r="E77">
        <v>0.71</v>
      </c>
      <c r="F77">
        <v>0.39</v>
      </c>
      <c r="G77">
        <v>0.32</v>
      </c>
      <c r="H77">
        <v>0.54</v>
      </c>
    </row>
    <row r="78" spans="1:8" ht="12.75">
      <c r="A78" t="s">
        <v>223</v>
      </c>
      <c r="B78">
        <v>63.83</v>
      </c>
      <c r="C78">
        <v>-21.16</v>
      </c>
      <c r="D78">
        <v>-19.01</v>
      </c>
      <c r="E78">
        <v>0.7</v>
      </c>
      <c r="F78">
        <v>0.38</v>
      </c>
      <c r="G78">
        <v>0.32</v>
      </c>
      <c r="H78">
        <v>0.53</v>
      </c>
    </row>
    <row r="79" spans="1:8" ht="12.75">
      <c r="A79" t="s">
        <v>224</v>
      </c>
      <c r="B79">
        <v>64.66</v>
      </c>
      <c r="C79">
        <v>-19.95</v>
      </c>
      <c r="D79">
        <v>-18.04</v>
      </c>
      <c r="E79">
        <v>0.67</v>
      </c>
      <c r="F79">
        <v>0.37</v>
      </c>
      <c r="G79">
        <v>0.31</v>
      </c>
      <c r="H79">
        <v>0.51</v>
      </c>
    </row>
    <row r="80" spans="1:8" ht="12.75">
      <c r="A80" t="s">
        <v>225</v>
      </c>
      <c r="B80">
        <v>65.83</v>
      </c>
      <c r="C80">
        <v>-18.95</v>
      </c>
      <c r="D80">
        <v>-16.68</v>
      </c>
      <c r="E80">
        <v>0.63</v>
      </c>
      <c r="F80">
        <v>0.36</v>
      </c>
      <c r="G80">
        <v>0.31</v>
      </c>
      <c r="H80">
        <v>0.49</v>
      </c>
    </row>
    <row r="81" spans="1:8" ht="12.75">
      <c r="A81" t="s">
        <v>226</v>
      </c>
      <c r="B81">
        <v>67.88</v>
      </c>
      <c r="C81">
        <v>-16.81</v>
      </c>
      <c r="D81">
        <v>-13.74</v>
      </c>
      <c r="E81">
        <v>0.57</v>
      </c>
      <c r="F81">
        <v>0.34</v>
      </c>
      <c r="G81">
        <v>0.3</v>
      </c>
      <c r="H81">
        <v>0.45</v>
      </c>
    </row>
    <row r="82" spans="1:8" ht="12.75">
      <c r="A82" t="s">
        <v>227</v>
      </c>
      <c r="B82">
        <v>69.39</v>
      </c>
      <c r="C82">
        <v>-15.02</v>
      </c>
      <c r="D82">
        <v>-11.91</v>
      </c>
      <c r="E82">
        <v>0.53</v>
      </c>
      <c r="F82">
        <v>0.33</v>
      </c>
      <c r="G82">
        <v>0.3</v>
      </c>
      <c r="H82">
        <v>0.43</v>
      </c>
    </row>
    <row r="83" spans="1:8" ht="12.75">
      <c r="A83" t="s">
        <v>228</v>
      </c>
      <c r="B83">
        <v>72.28</v>
      </c>
      <c r="C83">
        <v>-11.72</v>
      </c>
      <c r="D83">
        <v>-7.97</v>
      </c>
      <c r="E83">
        <v>0.45</v>
      </c>
      <c r="F83">
        <v>0.3</v>
      </c>
      <c r="G83">
        <v>0.29</v>
      </c>
      <c r="H83">
        <v>0.37</v>
      </c>
    </row>
    <row r="84" spans="1:8" ht="12.75">
      <c r="A84" t="s">
        <v>229</v>
      </c>
      <c r="B84">
        <v>73.63</v>
      </c>
      <c r="C84">
        <v>-9.94</v>
      </c>
      <c r="D84">
        <v>-6.32</v>
      </c>
      <c r="E84">
        <v>0.41</v>
      </c>
      <c r="F84">
        <v>0.29</v>
      </c>
      <c r="G84">
        <v>0.28</v>
      </c>
      <c r="H84">
        <v>0.35</v>
      </c>
    </row>
    <row r="85" spans="1:8" ht="12.75">
      <c r="A85" t="s">
        <v>230</v>
      </c>
      <c r="B85">
        <v>74.89</v>
      </c>
      <c r="C85">
        <v>-7.75</v>
      </c>
      <c r="D85">
        <v>-4.25</v>
      </c>
      <c r="E85">
        <v>0.37</v>
      </c>
      <c r="F85">
        <v>0.28</v>
      </c>
      <c r="G85">
        <v>0.28</v>
      </c>
      <c r="H85">
        <v>0.33</v>
      </c>
    </row>
    <row r="86" spans="1:8" ht="12.75">
      <c r="A86" t="s">
        <v>231</v>
      </c>
      <c r="B86">
        <v>77.67</v>
      </c>
      <c r="C86">
        <v>-4.33</v>
      </c>
      <c r="D86">
        <v>-0.57</v>
      </c>
      <c r="E86">
        <v>0.31</v>
      </c>
      <c r="F86">
        <v>0.26</v>
      </c>
      <c r="G86">
        <v>0.27</v>
      </c>
      <c r="H86">
        <v>0.28</v>
      </c>
    </row>
    <row r="87" spans="1:8" ht="12.75">
      <c r="A87" t="s">
        <v>232</v>
      </c>
      <c r="B87">
        <v>78.26</v>
      </c>
      <c r="C87">
        <v>-3.39</v>
      </c>
      <c r="D87">
        <v>0.35</v>
      </c>
      <c r="E87">
        <v>0.29</v>
      </c>
      <c r="F87">
        <v>0.25</v>
      </c>
      <c r="G87">
        <v>0.27</v>
      </c>
      <c r="H87">
        <v>0.27</v>
      </c>
    </row>
    <row r="88" spans="1:8" ht="12.75">
      <c r="A88" t="s">
        <v>233</v>
      </c>
      <c r="B88">
        <v>78.82</v>
      </c>
      <c r="C88">
        <v>-2.6</v>
      </c>
      <c r="D88">
        <v>1.18</v>
      </c>
      <c r="E88">
        <v>0.28</v>
      </c>
      <c r="F88">
        <v>0.25</v>
      </c>
      <c r="G88">
        <v>0.27</v>
      </c>
      <c r="H88">
        <v>0.27</v>
      </c>
    </row>
    <row r="89" spans="1:8" ht="12.75">
      <c r="A89" t="s">
        <v>234</v>
      </c>
      <c r="B89">
        <v>79.92</v>
      </c>
      <c r="C89">
        <v>-1.59</v>
      </c>
      <c r="D89">
        <v>2.25</v>
      </c>
      <c r="E89">
        <v>0.26</v>
      </c>
      <c r="F89">
        <v>0.24</v>
      </c>
      <c r="G89">
        <v>0.26</v>
      </c>
      <c r="H89">
        <v>0.25</v>
      </c>
    </row>
    <row r="90" spans="1:8" ht="12.75">
      <c r="A90" t="s">
        <v>235</v>
      </c>
      <c r="B90">
        <v>80.06</v>
      </c>
      <c r="C90">
        <v>-0.62</v>
      </c>
      <c r="D90">
        <v>3.24</v>
      </c>
      <c r="E90">
        <v>0.25</v>
      </c>
      <c r="F90">
        <v>0.24</v>
      </c>
      <c r="G90">
        <v>0.27</v>
      </c>
      <c r="H90">
        <v>0.25</v>
      </c>
    </row>
    <row r="91" spans="1:8" ht="12.75">
      <c r="A91" t="s">
        <v>276</v>
      </c>
      <c r="B91">
        <v>54.7</v>
      </c>
      <c r="C91">
        <v>41.69</v>
      </c>
      <c r="D91">
        <v>-3.3</v>
      </c>
      <c r="E91">
        <v>0.35</v>
      </c>
      <c r="F91">
        <v>0.83</v>
      </c>
      <c r="G91">
        <v>0.62</v>
      </c>
      <c r="H91">
        <v>0.59</v>
      </c>
    </row>
    <row r="92" spans="1:8" ht="12.75">
      <c r="A92" t="s">
        <v>277</v>
      </c>
      <c r="B92">
        <v>54.3</v>
      </c>
      <c r="C92">
        <v>42.2</v>
      </c>
      <c r="D92">
        <v>-3.03</v>
      </c>
      <c r="E92">
        <v>0.35</v>
      </c>
      <c r="F92">
        <v>0.84</v>
      </c>
      <c r="G92">
        <v>0.63</v>
      </c>
      <c r="H92">
        <v>0.59</v>
      </c>
    </row>
    <row r="93" spans="1:8" ht="12.75">
      <c r="A93" t="s">
        <v>278</v>
      </c>
      <c r="B93">
        <v>54.89</v>
      </c>
      <c r="C93">
        <v>41.98</v>
      </c>
      <c r="D93">
        <v>-3.3</v>
      </c>
      <c r="E93">
        <v>0.34</v>
      </c>
      <c r="F93">
        <v>0.83</v>
      </c>
      <c r="G93">
        <v>0.62</v>
      </c>
      <c r="H93">
        <v>0.58</v>
      </c>
    </row>
    <row r="94" spans="1:8" ht="12.75">
      <c r="A94" t="s">
        <v>279</v>
      </c>
      <c r="B94">
        <v>54.52</v>
      </c>
      <c r="C94">
        <v>42.73</v>
      </c>
      <c r="D94">
        <v>-2.92</v>
      </c>
      <c r="E94">
        <v>0.34</v>
      </c>
      <c r="F94">
        <v>0.84</v>
      </c>
      <c r="G94">
        <v>0.63</v>
      </c>
      <c r="H94">
        <v>0.59</v>
      </c>
    </row>
    <row r="95" spans="1:8" ht="12.75">
      <c r="A95" t="s">
        <v>280</v>
      </c>
      <c r="B95">
        <v>55.21</v>
      </c>
      <c r="C95">
        <v>40.78</v>
      </c>
      <c r="D95">
        <v>-3.61</v>
      </c>
      <c r="E95">
        <v>0.34</v>
      </c>
      <c r="F95">
        <v>0.81</v>
      </c>
      <c r="G95">
        <v>0.61</v>
      </c>
      <c r="H95">
        <v>0.58</v>
      </c>
    </row>
    <row r="96" spans="1:8" ht="12.75">
      <c r="A96" t="s">
        <v>281</v>
      </c>
      <c r="B96">
        <v>54.95</v>
      </c>
      <c r="C96">
        <v>41.48</v>
      </c>
      <c r="D96">
        <v>-3.5</v>
      </c>
      <c r="E96">
        <v>0.34</v>
      </c>
      <c r="F96">
        <v>0.82</v>
      </c>
      <c r="G96">
        <v>0.61</v>
      </c>
      <c r="H96">
        <v>0.58</v>
      </c>
    </row>
    <row r="97" spans="1:8" ht="12.75">
      <c r="A97" t="s">
        <v>282</v>
      </c>
      <c r="B97">
        <v>55.76</v>
      </c>
      <c r="C97">
        <v>39.74</v>
      </c>
      <c r="D97">
        <v>-3.37</v>
      </c>
      <c r="E97">
        <v>0.34</v>
      </c>
      <c r="F97">
        <v>0.79</v>
      </c>
      <c r="G97">
        <v>0.6</v>
      </c>
      <c r="H97">
        <v>0.57</v>
      </c>
    </row>
    <row r="98" spans="1:8" ht="12.75">
      <c r="A98" t="s">
        <v>283</v>
      </c>
      <c r="B98">
        <v>56.2</v>
      </c>
      <c r="C98">
        <v>39.18</v>
      </c>
      <c r="D98">
        <v>-3.41</v>
      </c>
      <c r="E98">
        <v>0.34</v>
      </c>
      <c r="F98">
        <v>0.78</v>
      </c>
      <c r="G98">
        <v>0.59</v>
      </c>
      <c r="H98">
        <v>0.57</v>
      </c>
    </row>
    <row r="99" spans="1:8" ht="12.75">
      <c r="A99" t="s">
        <v>284</v>
      </c>
      <c r="B99">
        <v>57</v>
      </c>
      <c r="C99">
        <v>37.82</v>
      </c>
      <c r="D99">
        <v>-3.57</v>
      </c>
      <c r="E99">
        <v>0.33</v>
      </c>
      <c r="F99">
        <v>0.75</v>
      </c>
      <c r="G99">
        <v>0.58</v>
      </c>
      <c r="H99">
        <v>0.55</v>
      </c>
    </row>
    <row r="100" spans="1:8" ht="12.75">
      <c r="A100" t="s">
        <v>285</v>
      </c>
      <c r="B100">
        <v>59.13</v>
      </c>
      <c r="C100">
        <v>34.24</v>
      </c>
      <c r="D100">
        <v>-3.8</v>
      </c>
      <c r="E100">
        <v>0.32</v>
      </c>
      <c r="F100">
        <v>0.69</v>
      </c>
      <c r="G100">
        <v>0.54</v>
      </c>
      <c r="H100">
        <v>0.52</v>
      </c>
    </row>
    <row r="101" spans="1:8" ht="12.75">
      <c r="A101" t="s">
        <v>286</v>
      </c>
      <c r="B101">
        <v>60.87</v>
      </c>
      <c r="C101">
        <v>31.69</v>
      </c>
      <c r="D101">
        <v>-3.98</v>
      </c>
      <c r="E101">
        <v>0.31</v>
      </c>
      <c r="F101">
        <v>0.65</v>
      </c>
      <c r="G101">
        <v>0.5</v>
      </c>
      <c r="H101">
        <v>0.5</v>
      </c>
    </row>
    <row r="102" spans="1:8" ht="12.75">
      <c r="A102" t="s">
        <v>287</v>
      </c>
      <c r="B102">
        <v>63.59</v>
      </c>
      <c r="C102">
        <v>26.82</v>
      </c>
      <c r="D102">
        <v>-3.68</v>
      </c>
      <c r="E102">
        <v>0.3</v>
      </c>
      <c r="F102">
        <v>0.58</v>
      </c>
      <c r="G102">
        <v>0.46</v>
      </c>
      <c r="H102">
        <v>0.46</v>
      </c>
    </row>
    <row r="103" spans="1:8" ht="12.75">
      <c r="A103" t="s">
        <v>288</v>
      </c>
      <c r="B103">
        <v>66.73</v>
      </c>
      <c r="C103">
        <v>22.27</v>
      </c>
      <c r="D103">
        <v>-3.17</v>
      </c>
      <c r="E103">
        <v>0.28</v>
      </c>
      <c r="F103">
        <v>0.5</v>
      </c>
      <c r="G103">
        <v>0.42</v>
      </c>
      <c r="H103">
        <v>0.42</v>
      </c>
    </row>
    <row r="104" spans="1:8" ht="12.75">
      <c r="A104" t="s">
        <v>289</v>
      </c>
      <c r="B104">
        <v>69.34</v>
      </c>
      <c r="C104">
        <v>18.23</v>
      </c>
      <c r="D104">
        <v>-2.16</v>
      </c>
      <c r="E104">
        <v>0.27</v>
      </c>
      <c r="F104">
        <v>0.45</v>
      </c>
      <c r="G104">
        <v>0.38</v>
      </c>
      <c r="H104">
        <v>0.38</v>
      </c>
    </row>
    <row r="105" spans="1:8" ht="12.75">
      <c r="A105" t="s">
        <v>290</v>
      </c>
      <c r="B105">
        <v>71.54</v>
      </c>
      <c r="C105">
        <v>14.31</v>
      </c>
      <c r="D105">
        <v>-1.47</v>
      </c>
      <c r="E105">
        <v>0.27</v>
      </c>
      <c r="F105">
        <v>0.4</v>
      </c>
      <c r="G105">
        <v>0.36</v>
      </c>
      <c r="H105">
        <v>0.35</v>
      </c>
    </row>
    <row r="106" spans="1:8" ht="12.75">
      <c r="A106" t="s">
        <v>291</v>
      </c>
      <c r="B106">
        <v>75.79</v>
      </c>
      <c r="C106">
        <v>7.36</v>
      </c>
      <c r="D106">
        <v>1.03</v>
      </c>
      <c r="E106">
        <v>0.25</v>
      </c>
      <c r="F106">
        <v>0.32</v>
      </c>
      <c r="G106">
        <v>0.31</v>
      </c>
      <c r="H106">
        <v>0.3</v>
      </c>
    </row>
    <row r="107" spans="1:8" ht="12.75">
      <c r="A107" t="s">
        <v>292</v>
      </c>
      <c r="B107">
        <v>76.73</v>
      </c>
      <c r="C107">
        <v>5.95</v>
      </c>
      <c r="D107">
        <v>1.11</v>
      </c>
      <c r="E107">
        <v>0.25</v>
      </c>
      <c r="F107">
        <v>0.3</v>
      </c>
      <c r="G107">
        <v>0.3</v>
      </c>
      <c r="H107">
        <v>0.29</v>
      </c>
    </row>
    <row r="108" spans="1:8" ht="12.75">
      <c r="A108" t="s">
        <v>293</v>
      </c>
      <c r="B108">
        <v>77.63</v>
      </c>
      <c r="C108">
        <v>4.07</v>
      </c>
      <c r="D108">
        <v>1.94</v>
      </c>
      <c r="E108">
        <v>0.25</v>
      </c>
      <c r="F108">
        <v>0.29</v>
      </c>
      <c r="G108">
        <v>0.29</v>
      </c>
      <c r="H108">
        <v>0.27</v>
      </c>
    </row>
    <row r="109" spans="1:8" ht="12.75">
      <c r="A109" t="s">
        <v>294</v>
      </c>
      <c r="B109">
        <v>79.26</v>
      </c>
      <c r="C109">
        <v>2.68</v>
      </c>
      <c r="D109">
        <v>2.46</v>
      </c>
      <c r="E109">
        <v>0.24</v>
      </c>
      <c r="F109">
        <v>0.26</v>
      </c>
      <c r="G109">
        <v>0.28</v>
      </c>
      <c r="H109">
        <v>0.25</v>
      </c>
    </row>
    <row r="110" spans="1:8" ht="12.75">
      <c r="A110" t="s">
        <v>295</v>
      </c>
      <c r="B110">
        <v>79.7</v>
      </c>
      <c r="C110">
        <v>1.2</v>
      </c>
      <c r="D110">
        <v>2.99</v>
      </c>
      <c r="E110">
        <v>0.24</v>
      </c>
      <c r="F110">
        <v>0.25</v>
      </c>
      <c r="G110">
        <v>0.27</v>
      </c>
      <c r="H110">
        <v>0.25</v>
      </c>
    </row>
    <row r="111" spans="1:8" ht="12.75">
      <c r="A111" t="s">
        <v>255</v>
      </c>
      <c r="B111">
        <v>77.94</v>
      </c>
      <c r="C111">
        <v>-4.73</v>
      </c>
      <c r="D111">
        <v>46.07</v>
      </c>
      <c r="E111">
        <v>0.25</v>
      </c>
      <c r="F111">
        <v>0.27</v>
      </c>
      <c r="G111">
        <v>0.69</v>
      </c>
      <c r="H111">
        <v>0.26</v>
      </c>
    </row>
    <row r="112" spans="1:8" ht="12.75">
      <c r="A112" t="s">
        <v>236</v>
      </c>
      <c r="B112">
        <v>77.85</v>
      </c>
      <c r="C112">
        <v>-4.65</v>
      </c>
      <c r="D112">
        <v>44.29</v>
      </c>
      <c r="E112">
        <v>0.25</v>
      </c>
      <c r="F112">
        <v>0.28</v>
      </c>
      <c r="G112">
        <v>0.67</v>
      </c>
      <c r="H112">
        <v>0.26</v>
      </c>
    </row>
    <row r="113" spans="1:8" ht="12.75">
      <c r="A113" t="s">
        <v>237</v>
      </c>
      <c r="B113">
        <v>78</v>
      </c>
      <c r="C113">
        <v>-4.82</v>
      </c>
      <c r="D113">
        <v>46.79</v>
      </c>
      <c r="E113">
        <v>0.24</v>
      </c>
      <c r="F113">
        <v>0.27</v>
      </c>
      <c r="G113">
        <v>0.7</v>
      </c>
      <c r="H113">
        <v>0.26</v>
      </c>
    </row>
    <row r="114" spans="1:8" ht="12.75">
      <c r="A114" t="s">
        <v>238</v>
      </c>
      <c r="B114">
        <v>77.89</v>
      </c>
      <c r="C114">
        <v>-4.74</v>
      </c>
      <c r="D114">
        <v>46.9</v>
      </c>
      <c r="E114">
        <v>0.25</v>
      </c>
      <c r="F114">
        <v>0.28</v>
      </c>
      <c r="G114">
        <v>0.7</v>
      </c>
      <c r="H114">
        <v>0.26</v>
      </c>
    </row>
    <row r="115" spans="1:8" ht="12.75">
      <c r="A115" t="s">
        <v>239</v>
      </c>
      <c r="B115">
        <v>77.86</v>
      </c>
      <c r="C115">
        <v>-4.67</v>
      </c>
      <c r="D115">
        <v>44.85</v>
      </c>
      <c r="E115">
        <v>0.25</v>
      </c>
      <c r="F115">
        <v>0.28</v>
      </c>
      <c r="G115">
        <v>0.68</v>
      </c>
      <c r="H115">
        <v>0.26</v>
      </c>
    </row>
    <row r="116" spans="1:8" ht="12.75">
      <c r="A116" t="s">
        <v>240</v>
      </c>
      <c r="B116">
        <v>77.75</v>
      </c>
      <c r="C116">
        <v>-4.65</v>
      </c>
      <c r="D116">
        <v>45.1</v>
      </c>
      <c r="E116">
        <v>0.25</v>
      </c>
      <c r="F116">
        <v>0.28</v>
      </c>
      <c r="G116">
        <v>0.68</v>
      </c>
      <c r="H116">
        <v>0.27</v>
      </c>
    </row>
    <row r="117" spans="1:8" ht="12.75">
      <c r="A117" t="s">
        <v>241</v>
      </c>
      <c r="B117">
        <v>78.13</v>
      </c>
      <c r="C117">
        <v>-4.5</v>
      </c>
      <c r="D117">
        <v>42.04</v>
      </c>
      <c r="E117">
        <v>0.24</v>
      </c>
      <c r="F117">
        <v>0.27</v>
      </c>
      <c r="G117">
        <v>0.64</v>
      </c>
      <c r="H117">
        <v>0.26</v>
      </c>
    </row>
    <row r="118" spans="1:8" ht="12.75">
      <c r="A118" t="s">
        <v>242</v>
      </c>
      <c r="B118">
        <v>78.09</v>
      </c>
      <c r="C118">
        <v>-4.5</v>
      </c>
      <c r="D118">
        <v>41.91</v>
      </c>
      <c r="E118">
        <v>0.25</v>
      </c>
      <c r="F118">
        <v>0.27</v>
      </c>
      <c r="G118">
        <v>0.64</v>
      </c>
      <c r="H118">
        <v>0.26</v>
      </c>
    </row>
    <row r="119" spans="1:8" ht="12.75">
      <c r="A119" t="s">
        <v>243</v>
      </c>
      <c r="B119">
        <v>78.39</v>
      </c>
      <c r="C119">
        <v>-4.39</v>
      </c>
      <c r="D119">
        <v>40.71</v>
      </c>
      <c r="E119">
        <v>0.24</v>
      </c>
      <c r="F119">
        <v>0.27</v>
      </c>
      <c r="G119">
        <v>0.63</v>
      </c>
      <c r="H119">
        <v>0.26</v>
      </c>
    </row>
    <row r="120" spans="1:8" ht="12.75">
      <c r="A120" t="s">
        <v>244</v>
      </c>
      <c r="B120">
        <v>78.67</v>
      </c>
      <c r="C120">
        <v>-4.15</v>
      </c>
      <c r="D120">
        <v>36.94</v>
      </c>
      <c r="E120">
        <v>0.24</v>
      </c>
      <c r="F120">
        <v>0.26</v>
      </c>
      <c r="G120">
        <v>0.58</v>
      </c>
      <c r="H120">
        <v>0.25</v>
      </c>
    </row>
    <row r="121" spans="1:8" ht="12.75">
      <c r="A121" t="s">
        <v>245</v>
      </c>
      <c r="B121">
        <v>78.81</v>
      </c>
      <c r="C121">
        <v>-3.88</v>
      </c>
      <c r="D121">
        <v>33.17</v>
      </c>
      <c r="E121">
        <v>0.24</v>
      </c>
      <c r="F121">
        <v>0.26</v>
      </c>
      <c r="G121">
        <v>0.54</v>
      </c>
      <c r="H121">
        <v>0.25</v>
      </c>
    </row>
    <row r="122" spans="1:8" ht="12.75">
      <c r="A122" t="s">
        <v>246</v>
      </c>
      <c r="B122">
        <v>78.86</v>
      </c>
      <c r="C122">
        <v>-3.31</v>
      </c>
      <c r="D122">
        <v>27.53</v>
      </c>
      <c r="E122">
        <v>0.24</v>
      </c>
      <c r="F122">
        <v>0.26</v>
      </c>
      <c r="G122">
        <v>0.49</v>
      </c>
      <c r="H122">
        <v>0.25</v>
      </c>
    </row>
    <row r="123" spans="1:8" ht="12.75">
      <c r="A123" t="s">
        <v>247</v>
      </c>
      <c r="B123">
        <v>79.42</v>
      </c>
      <c r="C123">
        <v>-2.83</v>
      </c>
      <c r="D123">
        <v>22.96</v>
      </c>
      <c r="E123">
        <v>0.24</v>
      </c>
      <c r="F123">
        <v>0.25</v>
      </c>
      <c r="G123">
        <v>0.44</v>
      </c>
      <c r="H123">
        <v>0.25</v>
      </c>
    </row>
    <row r="124" spans="1:8" ht="12.75">
      <c r="A124" t="s">
        <v>248</v>
      </c>
      <c r="B124">
        <v>79.77</v>
      </c>
      <c r="C124">
        <v>-2.39</v>
      </c>
      <c r="D124">
        <v>18.75</v>
      </c>
      <c r="E124">
        <v>0.24</v>
      </c>
      <c r="F124">
        <v>0.25</v>
      </c>
      <c r="G124">
        <v>0.4</v>
      </c>
      <c r="H124">
        <v>0.24</v>
      </c>
    </row>
    <row r="125" spans="1:8" ht="12.75">
      <c r="A125" t="s">
        <v>249</v>
      </c>
      <c r="B125">
        <v>79.92</v>
      </c>
      <c r="C125">
        <v>-1.95</v>
      </c>
      <c r="D125">
        <v>15.4</v>
      </c>
      <c r="E125">
        <v>0.24</v>
      </c>
      <c r="F125">
        <v>0.25</v>
      </c>
      <c r="G125">
        <v>0.37</v>
      </c>
      <c r="H125">
        <v>0.24</v>
      </c>
    </row>
    <row r="126" spans="1:8" ht="12.75">
      <c r="A126" t="s">
        <v>250</v>
      </c>
      <c r="B126">
        <v>80.26</v>
      </c>
      <c r="C126">
        <v>-0.95</v>
      </c>
      <c r="D126">
        <v>9.08</v>
      </c>
      <c r="E126">
        <v>0.24</v>
      </c>
      <c r="F126">
        <v>0.24</v>
      </c>
      <c r="G126">
        <v>0.31</v>
      </c>
      <c r="H126">
        <v>0.24</v>
      </c>
    </row>
    <row r="127" spans="1:8" ht="12.75">
      <c r="A127" t="s">
        <v>251</v>
      </c>
      <c r="B127">
        <v>80.39</v>
      </c>
      <c r="C127">
        <v>-0.88</v>
      </c>
      <c r="D127">
        <v>7.54</v>
      </c>
      <c r="E127">
        <v>0.24</v>
      </c>
      <c r="F127">
        <v>0.24</v>
      </c>
      <c r="G127">
        <v>0.3</v>
      </c>
      <c r="H127">
        <v>0.24</v>
      </c>
    </row>
    <row r="128" spans="1:8" ht="12.75">
      <c r="A128" t="s">
        <v>252</v>
      </c>
      <c r="B128">
        <v>80.34</v>
      </c>
      <c r="C128">
        <v>-0.62</v>
      </c>
      <c r="D128">
        <v>6.82</v>
      </c>
      <c r="E128">
        <v>0.24</v>
      </c>
      <c r="F128">
        <v>0.24</v>
      </c>
      <c r="G128">
        <v>0.29</v>
      </c>
      <c r="H128">
        <v>0.24</v>
      </c>
    </row>
    <row r="129" spans="1:8" ht="12.75">
      <c r="A129" t="s">
        <v>253</v>
      </c>
      <c r="B129">
        <v>80.54</v>
      </c>
      <c r="C129">
        <v>-0.39</v>
      </c>
      <c r="D129">
        <v>5.47</v>
      </c>
      <c r="E129">
        <v>0.23</v>
      </c>
      <c r="F129">
        <v>0.24</v>
      </c>
      <c r="G129">
        <v>0.28</v>
      </c>
      <c r="H129">
        <v>0.24</v>
      </c>
    </row>
    <row r="130" spans="1:8" ht="12.75">
      <c r="A130" t="s">
        <v>254</v>
      </c>
      <c r="B130">
        <v>80.52</v>
      </c>
      <c r="C130">
        <v>-0.11</v>
      </c>
      <c r="D130">
        <v>4.57</v>
      </c>
      <c r="E130">
        <v>0.23</v>
      </c>
      <c r="F130">
        <v>0.24</v>
      </c>
      <c r="G130">
        <v>0.27</v>
      </c>
      <c r="H130">
        <v>0.24</v>
      </c>
    </row>
    <row r="131" spans="1:8" ht="12.75">
      <c r="A131" t="s">
        <v>256</v>
      </c>
      <c r="B131">
        <v>38.69</v>
      </c>
      <c r="C131">
        <v>1.59</v>
      </c>
      <c r="D131">
        <v>4.11</v>
      </c>
      <c r="E131">
        <v>0.95</v>
      </c>
      <c r="F131">
        <v>0.99</v>
      </c>
      <c r="G131">
        <v>1.04</v>
      </c>
      <c r="H131">
        <v>0.97</v>
      </c>
    </row>
    <row r="132" spans="1:8" ht="12.75">
      <c r="A132" t="s">
        <v>257</v>
      </c>
      <c r="B132">
        <v>36.9</v>
      </c>
      <c r="C132">
        <v>1.64</v>
      </c>
      <c r="D132">
        <v>4.06</v>
      </c>
      <c r="E132">
        <v>1</v>
      </c>
      <c r="F132">
        <v>1.04</v>
      </c>
      <c r="G132">
        <v>1.08</v>
      </c>
      <c r="H132">
        <v>1.02</v>
      </c>
    </row>
    <row r="133" spans="1:8" ht="12.75">
      <c r="A133" t="s">
        <v>258</v>
      </c>
      <c r="B133">
        <v>38.2</v>
      </c>
      <c r="C133">
        <v>1.61</v>
      </c>
      <c r="D133">
        <v>4.09</v>
      </c>
      <c r="E133">
        <v>0.97</v>
      </c>
      <c r="F133">
        <v>1</v>
      </c>
      <c r="G133">
        <v>1.05</v>
      </c>
      <c r="H133">
        <v>0.98</v>
      </c>
    </row>
    <row r="134" spans="1:8" ht="12.75">
      <c r="A134" t="s">
        <v>259</v>
      </c>
      <c r="B134">
        <v>37.4</v>
      </c>
      <c r="C134">
        <v>1.57</v>
      </c>
      <c r="D134">
        <v>3.92</v>
      </c>
      <c r="E134">
        <v>0.99</v>
      </c>
      <c r="F134">
        <v>1.02</v>
      </c>
      <c r="G134">
        <v>1.07</v>
      </c>
      <c r="H134">
        <v>1</v>
      </c>
    </row>
    <row r="135" spans="1:8" ht="12.75">
      <c r="A135" t="s">
        <v>260</v>
      </c>
      <c r="B135">
        <v>37.35</v>
      </c>
      <c r="C135">
        <v>1.6</v>
      </c>
      <c r="D135">
        <v>4.05</v>
      </c>
      <c r="E135">
        <v>0.99</v>
      </c>
      <c r="F135">
        <v>1.03</v>
      </c>
      <c r="G135">
        <v>1.07</v>
      </c>
      <c r="H135">
        <v>1.01</v>
      </c>
    </row>
    <row r="136" spans="1:8" ht="12.75">
      <c r="A136" t="s">
        <v>261</v>
      </c>
      <c r="B136">
        <v>37.3</v>
      </c>
      <c r="C136">
        <v>1.61</v>
      </c>
      <c r="D136">
        <v>4.01</v>
      </c>
      <c r="E136">
        <v>0.99</v>
      </c>
      <c r="F136">
        <v>1.03</v>
      </c>
      <c r="G136">
        <v>1.07</v>
      </c>
      <c r="H136">
        <v>1.01</v>
      </c>
    </row>
    <row r="137" spans="1:8" ht="12.75">
      <c r="A137" t="s">
        <v>262</v>
      </c>
      <c r="B137">
        <v>40.13</v>
      </c>
      <c r="C137">
        <v>1.45</v>
      </c>
      <c r="D137">
        <v>3.95</v>
      </c>
      <c r="E137">
        <v>0.92</v>
      </c>
      <c r="F137">
        <v>0.96</v>
      </c>
      <c r="G137">
        <v>1</v>
      </c>
      <c r="H137">
        <v>0.94</v>
      </c>
    </row>
    <row r="138" spans="1:8" ht="12.75">
      <c r="A138" t="s">
        <v>263</v>
      </c>
      <c r="B138">
        <v>41.52</v>
      </c>
      <c r="C138">
        <v>1.37</v>
      </c>
      <c r="D138">
        <v>3.78</v>
      </c>
      <c r="E138">
        <v>0.89</v>
      </c>
      <c r="F138">
        <v>0.92</v>
      </c>
      <c r="G138">
        <v>0.96</v>
      </c>
      <c r="H138">
        <v>0.91</v>
      </c>
    </row>
    <row r="139" spans="1:8" ht="12.75">
      <c r="A139" t="s">
        <v>264</v>
      </c>
      <c r="B139">
        <v>43.51</v>
      </c>
      <c r="C139">
        <v>1.25</v>
      </c>
      <c r="D139">
        <v>3.68</v>
      </c>
      <c r="E139">
        <v>0.85</v>
      </c>
      <c r="F139">
        <v>0.88</v>
      </c>
      <c r="G139">
        <v>0.92</v>
      </c>
      <c r="H139">
        <v>0.86</v>
      </c>
    </row>
    <row r="140" spans="1:8" ht="12.75">
      <c r="A140" t="s">
        <v>265</v>
      </c>
      <c r="B140">
        <v>46.72</v>
      </c>
      <c r="C140">
        <v>1.17</v>
      </c>
      <c r="D140">
        <v>3.6</v>
      </c>
      <c r="E140">
        <v>0.78</v>
      </c>
      <c r="F140">
        <v>0.81</v>
      </c>
      <c r="G140">
        <v>0.84</v>
      </c>
      <c r="H140">
        <v>0.8</v>
      </c>
    </row>
    <row r="141" spans="1:8" ht="12.75">
      <c r="A141" t="s">
        <v>266</v>
      </c>
      <c r="B141">
        <v>50.63</v>
      </c>
      <c r="C141">
        <v>1.05</v>
      </c>
      <c r="D141">
        <v>3.69</v>
      </c>
      <c r="E141">
        <v>0.71</v>
      </c>
      <c r="F141">
        <v>0.73</v>
      </c>
      <c r="G141">
        <v>0.76</v>
      </c>
      <c r="H141">
        <v>0.72</v>
      </c>
    </row>
    <row r="142" spans="1:8" ht="12.75">
      <c r="A142" t="s">
        <v>267</v>
      </c>
      <c r="B142">
        <v>55.82</v>
      </c>
      <c r="C142">
        <v>0.87</v>
      </c>
      <c r="D142">
        <v>3.46</v>
      </c>
      <c r="E142">
        <v>0.61</v>
      </c>
      <c r="F142">
        <v>0.63</v>
      </c>
      <c r="G142">
        <v>0.66</v>
      </c>
      <c r="H142">
        <v>0.62</v>
      </c>
    </row>
    <row r="143" spans="1:8" ht="12.75">
      <c r="A143" t="s">
        <v>268</v>
      </c>
      <c r="B143">
        <v>62.25</v>
      </c>
      <c r="C143">
        <v>0.7</v>
      </c>
      <c r="D143">
        <v>3.46</v>
      </c>
      <c r="E143">
        <v>0.5</v>
      </c>
      <c r="F143">
        <v>0.52</v>
      </c>
      <c r="G143">
        <v>0.55</v>
      </c>
      <c r="H143">
        <v>0.51</v>
      </c>
    </row>
    <row r="144" spans="1:8" ht="12.75">
      <c r="A144" t="s">
        <v>269</v>
      </c>
      <c r="B144">
        <v>65.58</v>
      </c>
      <c r="C144">
        <v>0.54</v>
      </c>
      <c r="D144">
        <v>3.57</v>
      </c>
      <c r="E144">
        <v>0.45</v>
      </c>
      <c r="F144">
        <v>0.46</v>
      </c>
      <c r="G144">
        <v>0.49</v>
      </c>
      <c r="H144">
        <v>0.46</v>
      </c>
    </row>
    <row r="145" spans="1:8" ht="12.75">
      <c r="A145" t="s">
        <v>270</v>
      </c>
      <c r="B145">
        <v>67.85</v>
      </c>
      <c r="C145">
        <v>0.46</v>
      </c>
      <c r="D145">
        <v>3.34</v>
      </c>
      <c r="E145">
        <v>0.42</v>
      </c>
      <c r="F145">
        <v>0.42</v>
      </c>
      <c r="G145">
        <v>0.45</v>
      </c>
      <c r="H145">
        <v>0.42</v>
      </c>
    </row>
    <row r="146" spans="1:8" ht="12.75">
      <c r="A146" t="s">
        <v>271</v>
      </c>
      <c r="B146">
        <v>73.83</v>
      </c>
      <c r="C146">
        <v>0.36</v>
      </c>
      <c r="D146">
        <v>3.48</v>
      </c>
      <c r="E146">
        <v>0.33</v>
      </c>
      <c r="F146">
        <v>0.33</v>
      </c>
      <c r="G146">
        <v>0.36</v>
      </c>
      <c r="H146">
        <v>0.33</v>
      </c>
    </row>
    <row r="147" spans="1:8" ht="12.75">
      <c r="A147" t="s">
        <v>272</v>
      </c>
      <c r="B147">
        <v>75.36</v>
      </c>
      <c r="C147">
        <v>0.25</v>
      </c>
      <c r="D147">
        <v>3.59</v>
      </c>
      <c r="E147">
        <v>0.31</v>
      </c>
      <c r="F147">
        <v>0.31</v>
      </c>
      <c r="G147">
        <v>0.34</v>
      </c>
      <c r="H147">
        <v>0.31</v>
      </c>
    </row>
    <row r="148" spans="1:8" ht="12.75">
      <c r="A148" t="s">
        <v>273</v>
      </c>
      <c r="B148">
        <v>76.77</v>
      </c>
      <c r="C148">
        <v>0.24</v>
      </c>
      <c r="D148">
        <v>3.65</v>
      </c>
      <c r="E148">
        <v>0.29</v>
      </c>
      <c r="F148">
        <v>0.29</v>
      </c>
      <c r="G148">
        <v>0.32</v>
      </c>
      <c r="H148">
        <v>0.29</v>
      </c>
    </row>
    <row r="149" spans="1:8" ht="12.75">
      <c r="A149" t="s">
        <v>274</v>
      </c>
      <c r="B149">
        <v>77.73</v>
      </c>
      <c r="C149">
        <v>0.08</v>
      </c>
      <c r="D149">
        <v>3.26</v>
      </c>
      <c r="E149">
        <v>0.27</v>
      </c>
      <c r="F149">
        <v>0.28</v>
      </c>
      <c r="G149">
        <v>0.3</v>
      </c>
      <c r="H149">
        <v>0.28</v>
      </c>
    </row>
    <row r="150" spans="1:8" ht="13.5" thickBot="1">
      <c r="A150" t="s">
        <v>275</v>
      </c>
      <c r="B150" s="86">
        <v>79.13</v>
      </c>
      <c r="C150" s="86">
        <v>0.2</v>
      </c>
      <c r="D150" s="86">
        <v>3.83</v>
      </c>
      <c r="E150" s="86">
        <v>0.25</v>
      </c>
      <c r="F150" s="86">
        <v>0.26</v>
      </c>
      <c r="G150" s="86">
        <v>0.29</v>
      </c>
      <c r="H150" s="86">
        <v>0.26</v>
      </c>
    </row>
    <row r="151" spans="1:11" ht="13.5" thickTop="1">
      <c r="A151" s="67">
        <v>146</v>
      </c>
      <c r="B151">
        <v>79.39</v>
      </c>
      <c r="C151">
        <v>-2.83</v>
      </c>
      <c r="D151">
        <v>20.59</v>
      </c>
      <c r="E151">
        <v>0.24</v>
      </c>
      <c r="F151">
        <v>0.25</v>
      </c>
      <c r="G151">
        <v>0.42</v>
      </c>
      <c r="H151">
        <v>0.25</v>
      </c>
      <c r="I151" s="67" t="s">
        <v>348</v>
      </c>
      <c r="J151" s="67"/>
      <c r="K151" s="67"/>
    </row>
    <row r="152" spans="1:11" ht="12.75">
      <c r="A152" s="67">
        <v>147</v>
      </c>
      <c r="B152">
        <v>79.36</v>
      </c>
      <c r="C152">
        <v>-2.99</v>
      </c>
      <c r="D152">
        <v>21.41</v>
      </c>
      <c r="E152">
        <v>0.24</v>
      </c>
      <c r="F152">
        <v>0.25</v>
      </c>
      <c r="G152">
        <v>0.43</v>
      </c>
      <c r="H152">
        <v>0.25</v>
      </c>
      <c r="I152" s="67" t="s">
        <v>349</v>
      </c>
      <c r="J152" s="67"/>
      <c r="K152" s="67"/>
    </row>
    <row r="153" spans="1:11" ht="12.75">
      <c r="A153" s="67">
        <v>148</v>
      </c>
      <c r="B153">
        <v>79.7</v>
      </c>
      <c r="C153">
        <v>-3.05</v>
      </c>
      <c r="D153">
        <v>21.76</v>
      </c>
      <c r="E153">
        <v>0.24</v>
      </c>
      <c r="F153">
        <v>0.25</v>
      </c>
      <c r="G153">
        <v>0.43</v>
      </c>
      <c r="H153">
        <v>0.24</v>
      </c>
      <c r="I153" s="68" t="s">
        <v>350</v>
      </c>
      <c r="J153" s="68"/>
      <c r="K153" s="99"/>
    </row>
    <row r="154" spans="1:11" ht="12.75">
      <c r="A154" s="67">
        <v>149</v>
      </c>
      <c r="B154">
        <v>79.22</v>
      </c>
      <c r="C154">
        <v>-3.11</v>
      </c>
      <c r="D154">
        <v>23.94</v>
      </c>
      <c r="E154">
        <v>0.24</v>
      </c>
      <c r="F154">
        <v>0.26</v>
      </c>
      <c r="G154">
        <v>0.45</v>
      </c>
      <c r="H154">
        <v>0.25</v>
      </c>
      <c r="I154" s="67" t="s">
        <v>351</v>
      </c>
      <c r="J154" s="67"/>
      <c r="K154" s="67"/>
    </row>
    <row r="155" spans="1:11" ht="12.75">
      <c r="A155" s="67">
        <v>150</v>
      </c>
      <c r="B155">
        <v>79.28</v>
      </c>
      <c r="C155">
        <v>-3.38</v>
      </c>
      <c r="D155">
        <v>23.61</v>
      </c>
      <c r="E155">
        <v>0.24</v>
      </c>
      <c r="F155">
        <v>0.25</v>
      </c>
      <c r="G155">
        <v>0.45</v>
      </c>
      <c r="H155">
        <v>0.25</v>
      </c>
      <c r="I155" s="67" t="s">
        <v>352</v>
      </c>
      <c r="J155" s="67"/>
      <c r="K155" s="67"/>
    </row>
    <row r="156" spans="1:11" ht="13.5" thickBot="1">
      <c r="A156" s="67">
        <v>151</v>
      </c>
      <c r="B156">
        <v>79.63</v>
      </c>
      <c r="C156">
        <v>-3.22</v>
      </c>
      <c r="D156">
        <v>23.86</v>
      </c>
      <c r="E156">
        <v>0.24</v>
      </c>
      <c r="F156">
        <v>0.25</v>
      </c>
      <c r="G156">
        <v>0.45</v>
      </c>
      <c r="H156">
        <v>0.25</v>
      </c>
      <c r="I156" s="69" t="s">
        <v>353</v>
      </c>
      <c r="J156" s="69"/>
      <c r="K156" s="99"/>
    </row>
    <row r="157" spans="1:11" ht="12.75">
      <c r="A157" s="70">
        <v>152</v>
      </c>
      <c r="B157">
        <v>60.7</v>
      </c>
      <c r="C157">
        <v>0.83</v>
      </c>
      <c r="D157">
        <v>3.68</v>
      </c>
      <c r="E157">
        <v>0.53</v>
      </c>
      <c r="F157">
        <v>0.54</v>
      </c>
      <c r="G157">
        <v>0.57</v>
      </c>
      <c r="H157">
        <v>0.54</v>
      </c>
      <c r="I157" s="71" t="s">
        <v>348</v>
      </c>
      <c r="J157" s="71"/>
      <c r="K157" s="71"/>
    </row>
    <row r="158" spans="1:11" ht="12.75">
      <c r="A158" s="70">
        <v>153</v>
      </c>
      <c r="B158">
        <v>61.8</v>
      </c>
      <c r="C158">
        <v>0.71</v>
      </c>
      <c r="D158">
        <v>3.53</v>
      </c>
      <c r="E158">
        <v>0.51</v>
      </c>
      <c r="F158">
        <v>0.52</v>
      </c>
      <c r="G158">
        <v>0.55</v>
      </c>
      <c r="H158">
        <v>0.52</v>
      </c>
      <c r="I158" s="71" t="s">
        <v>349</v>
      </c>
      <c r="J158" s="71"/>
      <c r="K158" s="71"/>
    </row>
    <row r="159" spans="1:11" ht="12.75">
      <c r="A159" s="70">
        <v>154</v>
      </c>
      <c r="B159">
        <v>60.57</v>
      </c>
      <c r="C159">
        <v>0.81</v>
      </c>
      <c r="D159">
        <v>3.56</v>
      </c>
      <c r="E159">
        <v>0.53</v>
      </c>
      <c r="F159">
        <v>0.54</v>
      </c>
      <c r="G159">
        <v>0.58</v>
      </c>
      <c r="H159">
        <v>0.54</v>
      </c>
      <c r="I159" s="72" t="s">
        <v>350</v>
      </c>
      <c r="J159" s="72"/>
      <c r="K159" s="87"/>
    </row>
    <row r="160" spans="1:11" ht="12.75">
      <c r="A160" s="70">
        <v>155</v>
      </c>
      <c r="B160">
        <v>59.25</v>
      </c>
      <c r="C160">
        <v>0.84</v>
      </c>
      <c r="D160">
        <v>3.69</v>
      </c>
      <c r="E160">
        <v>0.55</v>
      </c>
      <c r="F160">
        <v>0.57</v>
      </c>
      <c r="G160">
        <v>0.6</v>
      </c>
      <c r="H160">
        <v>0.56</v>
      </c>
      <c r="I160" s="71" t="s">
        <v>351</v>
      </c>
      <c r="J160" s="71"/>
      <c r="K160" s="71"/>
    </row>
    <row r="161" spans="1:11" ht="12.75">
      <c r="A161" s="70">
        <v>156</v>
      </c>
      <c r="B161">
        <v>60.16</v>
      </c>
      <c r="C161">
        <v>0.77</v>
      </c>
      <c r="D161">
        <v>3.69</v>
      </c>
      <c r="E161">
        <v>0.54</v>
      </c>
      <c r="F161">
        <v>0.55</v>
      </c>
      <c r="G161">
        <v>0.58</v>
      </c>
      <c r="H161">
        <v>0.55</v>
      </c>
      <c r="I161" s="71" t="s">
        <v>352</v>
      </c>
      <c r="J161" s="71"/>
      <c r="K161" s="71"/>
    </row>
    <row r="162" spans="1:11" ht="13.5" thickBot="1">
      <c r="A162" s="70">
        <v>157</v>
      </c>
      <c r="B162">
        <v>58.97</v>
      </c>
      <c r="C162">
        <v>0.78</v>
      </c>
      <c r="D162">
        <v>3.63</v>
      </c>
      <c r="E162">
        <v>0.56</v>
      </c>
      <c r="F162">
        <v>0.57</v>
      </c>
      <c r="G162">
        <v>0.6</v>
      </c>
      <c r="H162">
        <v>0.57</v>
      </c>
      <c r="I162" s="73" t="s">
        <v>353</v>
      </c>
      <c r="J162" s="73"/>
      <c r="K162" s="87"/>
    </row>
    <row r="163" spans="1:11" ht="12.75">
      <c r="A163" s="74">
        <v>158</v>
      </c>
      <c r="B163">
        <v>71.17</v>
      </c>
      <c r="C163">
        <v>-12.94</v>
      </c>
      <c r="D163">
        <v>-9.47</v>
      </c>
      <c r="E163">
        <v>0.48</v>
      </c>
      <c r="F163">
        <v>0.31</v>
      </c>
      <c r="G163">
        <v>0.29</v>
      </c>
      <c r="H163">
        <v>0.39</v>
      </c>
      <c r="I163" s="75" t="s">
        <v>348</v>
      </c>
      <c r="J163" s="75"/>
      <c r="K163" s="75"/>
    </row>
    <row r="164" spans="1:11" ht="12.75">
      <c r="A164" s="74">
        <v>159</v>
      </c>
      <c r="B164">
        <v>71.19</v>
      </c>
      <c r="C164">
        <v>-12.72</v>
      </c>
      <c r="D164">
        <v>-9.41</v>
      </c>
      <c r="E164">
        <v>0.48</v>
      </c>
      <c r="F164">
        <v>0.31</v>
      </c>
      <c r="G164">
        <v>0.29</v>
      </c>
      <c r="H164">
        <v>0.39</v>
      </c>
      <c r="I164" s="75" t="s">
        <v>349</v>
      </c>
      <c r="J164" s="75"/>
      <c r="K164" s="75"/>
    </row>
    <row r="165" spans="1:11" ht="12.75">
      <c r="A165" s="74">
        <v>160</v>
      </c>
      <c r="B165">
        <v>71.49</v>
      </c>
      <c r="C165">
        <v>-12.95</v>
      </c>
      <c r="D165">
        <v>-9.35</v>
      </c>
      <c r="E165">
        <v>0.47</v>
      </c>
      <c r="F165">
        <v>0.31</v>
      </c>
      <c r="G165">
        <v>0.29</v>
      </c>
      <c r="H165">
        <v>0.39</v>
      </c>
      <c r="I165" s="76" t="s">
        <v>350</v>
      </c>
      <c r="J165" s="76"/>
      <c r="K165" s="100"/>
    </row>
    <row r="166" spans="1:11" ht="12.75">
      <c r="A166" s="74">
        <v>161</v>
      </c>
      <c r="B166">
        <v>69.42</v>
      </c>
      <c r="C166">
        <v>-15.19</v>
      </c>
      <c r="D166">
        <v>-12.18</v>
      </c>
      <c r="E166">
        <v>0.53</v>
      </c>
      <c r="F166">
        <v>0.33</v>
      </c>
      <c r="G166">
        <v>0.29</v>
      </c>
      <c r="H166">
        <v>0.43</v>
      </c>
      <c r="I166" s="75" t="s">
        <v>351</v>
      </c>
      <c r="J166" s="75"/>
      <c r="K166" s="75"/>
    </row>
    <row r="167" spans="1:11" ht="12.75">
      <c r="A167" s="74">
        <v>162</v>
      </c>
      <c r="B167">
        <v>69.18</v>
      </c>
      <c r="C167">
        <v>-15.24</v>
      </c>
      <c r="D167">
        <v>-12.28</v>
      </c>
      <c r="E167">
        <v>0.53</v>
      </c>
      <c r="F167">
        <v>0.33</v>
      </c>
      <c r="G167">
        <v>0.3</v>
      </c>
      <c r="H167">
        <v>0.43</v>
      </c>
      <c r="I167" s="75" t="s">
        <v>352</v>
      </c>
      <c r="J167" s="75"/>
      <c r="K167" s="75"/>
    </row>
    <row r="168" spans="1:11" ht="13.5" thickBot="1">
      <c r="A168" s="74">
        <v>163</v>
      </c>
      <c r="B168">
        <v>69.32</v>
      </c>
      <c r="C168">
        <v>-15.7</v>
      </c>
      <c r="D168">
        <v>-12.41</v>
      </c>
      <c r="E168">
        <v>0.54</v>
      </c>
      <c r="F168">
        <v>0.33</v>
      </c>
      <c r="G168">
        <v>0.29</v>
      </c>
      <c r="H168">
        <v>0.43</v>
      </c>
      <c r="I168" s="77" t="s">
        <v>353</v>
      </c>
      <c r="J168" s="77"/>
      <c r="K168" s="100"/>
    </row>
    <row r="169" spans="1:11" ht="12.75">
      <c r="A169" s="78">
        <v>164</v>
      </c>
      <c r="B169">
        <v>65.25</v>
      </c>
      <c r="C169">
        <v>22.86</v>
      </c>
      <c r="D169">
        <v>-3.12</v>
      </c>
      <c r="E169">
        <v>0.3</v>
      </c>
      <c r="F169">
        <v>0.53</v>
      </c>
      <c r="G169">
        <v>0.44</v>
      </c>
      <c r="H169">
        <v>0.44</v>
      </c>
      <c r="I169" s="79" t="s">
        <v>348</v>
      </c>
      <c r="J169" s="79"/>
      <c r="K169" s="79"/>
    </row>
    <row r="170" spans="1:11" ht="12.75">
      <c r="A170" s="78">
        <v>165</v>
      </c>
      <c r="B170">
        <v>65.37</v>
      </c>
      <c r="C170">
        <v>23.23</v>
      </c>
      <c r="D170">
        <v>-3.05</v>
      </c>
      <c r="E170">
        <v>0.3</v>
      </c>
      <c r="F170">
        <v>0.53</v>
      </c>
      <c r="G170">
        <v>0.44</v>
      </c>
      <c r="H170">
        <v>0.44</v>
      </c>
      <c r="I170" s="79" t="s">
        <v>349</v>
      </c>
      <c r="J170" s="79"/>
      <c r="K170" s="79"/>
    </row>
    <row r="171" spans="1:11" ht="12.75">
      <c r="A171" s="78">
        <v>166</v>
      </c>
      <c r="B171">
        <v>65.03</v>
      </c>
      <c r="C171">
        <v>23.53</v>
      </c>
      <c r="D171">
        <v>-3.06</v>
      </c>
      <c r="E171">
        <v>0.3</v>
      </c>
      <c r="F171">
        <v>0.54</v>
      </c>
      <c r="G171">
        <v>0.44</v>
      </c>
      <c r="H171">
        <v>0.44</v>
      </c>
      <c r="I171" s="80" t="s">
        <v>350</v>
      </c>
      <c r="J171" s="80"/>
      <c r="K171" s="101"/>
    </row>
    <row r="172" spans="1:11" ht="12.75">
      <c r="A172" s="78">
        <v>167</v>
      </c>
      <c r="B172">
        <v>64.47</v>
      </c>
      <c r="C172">
        <v>25.65</v>
      </c>
      <c r="D172">
        <v>-3.37</v>
      </c>
      <c r="E172">
        <v>0.3</v>
      </c>
      <c r="F172">
        <v>0.55</v>
      </c>
      <c r="G172">
        <v>0.45</v>
      </c>
      <c r="H172">
        <v>0.45</v>
      </c>
      <c r="I172" s="79" t="s">
        <v>351</v>
      </c>
      <c r="J172" s="79"/>
      <c r="K172" s="79"/>
    </row>
    <row r="173" spans="1:11" ht="12.75">
      <c r="A173" s="78">
        <v>168</v>
      </c>
      <c r="B173">
        <v>63.96</v>
      </c>
      <c r="C173">
        <v>26.25</v>
      </c>
      <c r="D173">
        <v>-3.19</v>
      </c>
      <c r="E173">
        <v>0.3</v>
      </c>
      <c r="F173">
        <v>0.57</v>
      </c>
      <c r="G173">
        <v>0.46</v>
      </c>
      <c r="H173">
        <v>0.46</v>
      </c>
      <c r="I173" s="79" t="s">
        <v>352</v>
      </c>
      <c r="J173" s="79"/>
      <c r="K173" s="79"/>
    </row>
    <row r="174" spans="1:11" ht="13.5" thickBot="1">
      <c r="A174" s="78">
        <v>169</v>
      </c>
      <c r="B174">
        <v>64.26</v>
      </c>
      <c r="C174">
        <v>26.36</v>
      </c>
      <c r="D174">
        <v>-3.63</v>
      </c>
      <c r="E174">
        <v>0.29</v>
      </c>
      <c r="F174">
        <v>0.56</v>
      </c>
      <c r="G174">
        <v>0.45</v>
      </c>
      <c r="H174">
        <v>0.45</v>
      </c>
      <c r="I174" s="81" t="s">
        <v>353</v>
      </c>
      <c r="J174" s="81"/>
      <c r="K174" s="101"/>
    </row>
    <row r="175" spans="1:11" ht="12.75">
      <c r="A175" s="74">
        <v>170</v>
      </c>
      <c r="B175">
        <v>54.77</v>
      </c>
      <c r="C175">
        <v>-25.02</v>
      </c>
      <c r="D175">
        <v>-28.47</v>
      </c>
      <c r="E175">
        <v>0.97</v>
      </c>
      <c r="F175">
        <v>0.5</v>
      </c>
      <c r="G175">
        <v>0.37</v>
      </c>
      <c r="H175">
        <v>0.71</v>
      </c>
      <c r="I175" s="75" t="s">
        <v>354</v>
      </c>
      <c r="J175" s="74"/>
      <c r="K175" s="74"/>
    </row>
    <row r="176" spans="1:11" ht="12.75">
      <c r="A176" s="74">
        <v>171</v>
      </c>
      <c r="B176">
        <v>61.42</v>
      </c>
      <c r="C176">
        <v>-23.1</v>
      </c>
      <c r="D176">
        <v>-22.02</v>
      </c>
      <c r="E176">
        <v>0.77</v>
      </c>
      <c r="F176">
        <v>0.41</v>
      </c>
      <c r="G176">
        <v>0.33</v>
      </c>
      <c r="H176">
        <v>0.58</v>
      </c>
      <c r="I176" s="75" t="s">
        <v>355</v>
      </c>
      <c r="J176" s="74"/>
      <c r="K176" s="74"/>
    </row>
    <row r="177" spans="1:11" ht="13.5" thickBot="1">
      <c r="A177" s="74">
        <v>172</v>
      </c>
      <c r="B177">
        <v>56.93</v>
      </c>
      <c r="C177">
        <v>-24.54</v>
      </c>
      <c r="D177">
        <v>-26.66</v>
      </c>
      <c r="E177">
        <v>0.91</v>
      </c>
      <c r="F177">
        <v>0.47</v>
      </c>
      <c r="G177">
        <v>0.35</v>
      </c>
      <c r="H177">
        <v>0.66</v>
      </c>
      <c r="I177" s="77" t="s">
        <v>356</v>
      </c>
      <c r="J177" s="82"/>
      <c r="K177" s="102"/>
    </row>
    <row r="178" spans="1:11" ht="12.75">
      <c r="A178" s="78">
        <v>173</v>
      </c>
      <c r="B178">
        <v>51.23</v>
      </c>
      <c r="C178">
        <v>44.29</v>
      </c>
      <c r="D178">
        <v>-1.82</v>
      </c>
      <c r="E178">
        <v>0.39</v>
      </c>
      <c r="F178">
        <v>0.93</v>
      </c>
      <c r="G178">
        <v>0.7</v>
      </c>
      <c r="H178">
        <v>0.65</v>
      </c>
      <c r="I178" s="79" t="s">
        <v>354</v>
      </c>
      <c r="J178" s="78"/>
      <c r="K178" s="78"/>
    </row>
    <row r="179" spans="1:11" ht="12.75">
      <c r="A179" s="78">
        <v>174</v>
      </c>
      <c r="B179">
        <v>56.96</v>
      </c>
      <c r="C179">
        <v>38.53</v>
      </c>
      <c r="D179">
        <v>-4.43</v>
      </c>
      <c r="E179">
        <v>0.33</v>
      </c>
      <c r="F179">
        <v>0.76</v>
      </c>
      <c r="G179">
        <v>0.57</v>
      </c>
      <c r="H179">
        <v>0.55</v>
      </c>
      <c r="I179" s="79" t="s">
        <v>355</v>
      </c>
      <c r="J179" s="78"/>
      <c r="K179" s="78"/>
    </row>
    <row r="180" spans="1:11" ht="13.5" thickBot="1">
      <c r="A180" s="78">
        <v>175</v>
      </c>
      <c r="B180">
        <v>53</v>
      </c>
      <c r="C180">
        <v>44.31</v>
      </c>
      <c r="D180">
        <v>-2.15</v>
      </c>
      <c r="E180">
        <v>0.36</v>
      </c>
      <c r="F180">
        <v>0.88</v>
      </c>
      <c r="G180">
        <v>0.67</v>
      </c>
      <c r="H180">
        <v>0.61</v>
      </c>
      <c r="I180" s="81" t="s">
        <v>356</v>
      </c>
      <c r="J180" s="83"/>
      <c r="K180" s="103"/>
    </row>
    <row r="181" spans="1:11" ht="12.75">
      <c r="A181" s="84">
        <v>176</v>
      </c>
      <c r="B181">
        <v>76.46</v>
      </c>
      <c r="C181">
        <v>-5.23</v>
      </c>
      <c r="D181">
        <v>48.94</v>
      </c>
      <c r="E181">
        <v>0.27</v>
      </c>
      <c r="F181">
        <v>0.29</v>
      </c>
      <c r="G181">
        <v>0.75</v>
      </c>
      <c r="H181">
        <v>0.28</v>
      </c>
      <c r="I181" s="67" t="s">
        <v>354</v>
      </c>
      <c r="J181" s="84"/>
      <c r="K181" s="84"/>
    </row>
    <row r="182" spans="1:11" ht="12.75">
      <c r="A182" s="84">
        <v>177</v>
      </c>
      <c r="B182">
        <v>78.08</v>
      </c>
      <c r="C182">
        <v>-4.6</v>
      </c>
      <c r="D182">
        <v>40.02</v>
      </c>
      <c r="E182">
        <v>0.25</v>
      </c>
      <c r="F182">
        <v>0.27</v>
      </c>
      <c r="G182">
        <v>0.62</v>
      </c>
      <c r="H182">
        <v>0.26</v>
      </c>
      <c r="I182" s="67" t="s">
        <v>355</v>
      </c>
      <c r="J182" s="84"/>
      <c r="K182" s="84"/>
    </row>
    <row r="183" spans="1:11" ht="13.5" thickBot="1">
      <c r="A183" s="84">
        <v>178</v>
      </c>
      <c r="B183">
        <v>76.78</v>
      </c>
      <c r="C183">
        <v>-4.13</v>
      </c>
      <c r="D183">
        <v>52.19</v>
      </c>
      <c r="E183">
        <v>0.25</v>
      </c>
      <c r="F183">
        <v>0.29</v>
      </c>
      <c r="G183">
        <v>0.78</v>
      </c>
      <c r="H183">
        <v>0.28</v>
      </c>
      <c r="I183" s="69" t="s">
        <v>356</v>
      </c>
      <c r="J183" s="85"/>
      <c r="K183" s="104"/>
    </row>
    <row r="184" spans="1:11" ht="12.75">
      <c r="A184" s="70">
        <v>179</v>
      </c>
      <c r="B184">
        <v>36.72</v>
      </c>
      <c r="C184">
        <v>1.47</v>
      </c>
      <c r="D184">
        <v>3.64</v>
      </c>
      <c r="E184">
        <v>1</v>
      </c>
      <c r="F184">
        <v>1.04</v>
      </c>
      <c r="G184">
        <v>1.08</v>
      </c>
      <c r="H184">
        <v>1.02</v>
      </c>
      <c r="I184" s="71" t="s">
        <v>354</v>
      </c>
      <c r="J184" s="71"/>
      <c r="K184" s="71"/>
    </row>
    <row r="185" spans="1:11" ht="12.75">
      <c r="A185" s="70">
        <v>180</v>
      </c>
      <c r="B185">
        <v>44.2</v>
      </c>
      <c r="C185">
        <v>1.58</v>
      </c>
      <c r="D185">
        <v>4.43</v>
      </c>
      <c r="E185">
        <v>0.83</v>
      </c>
      <c r="F185">
        <v>0.87</v>
      </c>
      <c r="G185">
        <v>0.91</v>
      </c>
      <c r="H185">
        <v>0.85</v>
      </c>
      <c r="I185" s="71" t="s">
        <v>355</v>
      </c>
      <c r="J185" s="71"/>
      <c r="K185" s="71"/>
    </row>
    <row r="186" spans="1:11" ht="13.5" thickBot="1">
      <c r="A186" s="70">
        <v>181</v>
      </c>
      <c r="B186">
        <v>37.04</v>
      </c>
      <c r="C186">
        <v>1.5</v>
      </c>
      <c r="D186">
        <v>3.51</v>
      </c>
      <c r="E186">
        <v>1</v>
      </c>
      <c r="F186">
        <v>1.03</v>
      </c>
      <c r="G186">
        <v>1.07</v>
      </c>
      <c r="H186">
        <v>1.01</v>
      </c>
      <c r="I186" s="73" t="s">
        <v>356</v>
      </c>
      <c r="J186" s="73"/>
      <c r="K186" s="87"/>
    </row>
    <row r="187" spans="1:11" ht="12.75">
      <c r="A187" s="70"/>
      <c r="I187" s="87"/>
      <c r="J187" s="87"/>
      <c r="K187" s="87"/>
    </row>
    <row r="188" spans="2:8" ht="12.75">
      <c r="B188" t="s">
        <v>2</v>
      </c>
      <c r="C188" t="s">
        <v>3</v>
      </c>
      <c r="D188" t="s">
        <v>4</v>
      </c>
      <c r="E188" t="s">
        <v>8</v>
      </c>
      <c r="F188" t="s">
        <v>5</v>
      </c>
      <c r="G188" t="s">
        <v>6</v>
      </c>
      <c r="H188" t="s">
        <v>7</v>
      </c>
    </row>
    <row r="189" spans="1:10" ht="12.75">
      <c r="A189" t="s">
        <v>78</v>
      </c>
      <c r="B189" s="2"/>
      <c r="C189" s="2"/>
      <c r="D189" s="2"/>
      <c r="E189" s="2"/>
      <c r="F189" s="2"/>
      <c r="G189" s="2"/>
      <c r="H189" s="2"/>
      <c r="J189" t="s">
        <v>210</v>
      </c>
    </row>
    <row r="190" spans="1:14" ht="12.75">
      <c r="A190" t="s">
        <v>9</v>
      </c>
      <c r="B190" s="2"/>
      <c r="C190" s="2"/>
      <c r="D190" s="2"/>
      <c r="E190" s="2"/>
      <c r="F190" s="2">
        <v>0.23</v>
      </c>
      <c r="G190" s="2">
        <v>0.23</v>
      </c>
      <c r="H190" s="2">
        <v>0.26</v>
      </c>
      <c r="M190" t="s">
        <v>388</v>
      </c>
      <c r="N190" t="s">
        <v>389</v>
      </c>
    </row>
    <row r="191" spans="1:17" ht="12.75">
      <c r="A191" t="s">
        <v>79</v>
      </c>
      <c r="B191" s="2">
        <v>56.53</v>
      </c>
      <c r="C191" s="2">
        <v>-1.27</v>
      </c>
      <c r="D191" s="2">
        <v>-8.97</v>
      </c>
      <c r="E191" s="2">
        <v>0.622</v>
      </c>
      <c r="F191" s="2">
        <v>0.62</v>
      </c>
      <c r="G191" s="2">
        <v>0.578</v>
      </c>
      <c r="H191" s="2">
        <v>0.52</v>
      </c>
      <c r="I191" s="2"/>
      <c r="J191" s="2">
        <f>(MAX(F191:H191)-(MIN(F191:H191)))</f>
        <v>0.09999999999999998</v>
      </c>
      <c r="K191" s="2"/>
      <c r="M191" s="2">
        <f>F191-$F$190</f>
        <v>0.39</v>
      </c>
      <c r="N191" s="2">
        <f>G191-$G$190</f>
        <v>0.348</v>
      </c>
      <c r="O191" s="2">
        <f>H191-$H$190</f>
        <v>0.26</v>
      </c>
      <c r="P191" s="2"/>
      <c r="Q191" s="2">
        <f>(MAX(M191:O191)-(MIN(M191:O191)))</f>
        <v>0.13</v>
      </c>
    </row>
    <row r="192" spans="1:17" ht="12.75">
      <c r="A192" t="s">
        <v>80</v>
      </c>
      <c r="B192" s="2">
        <v>61.27</v>
      </c>
      <c r="C192" s="2">
        <v>0.69</v>
      </c>
      <c r="D192" s="2">
        <v>-7.36</v>
      </c>
      <c r="E192" s="2">
        <v>0.535</v>
      </c>
      <c r="F192" s="2">
        <v>0.52</v>
      </c>
      <c r="G192" s="2">
        <v>0.508</v>
      </c>
      <c r="H192" s="2">
        <v>0.459</v>
      </c>
      <c r="I192" s="2"/>
      <c r="J192" s="2">
        <f aca="true" t="shared" si="0" ref="J192:J255">(MAX(F192:H192)-(MIN(F192:H192)))</f>
        <v>0.061</v>
      </c>
      <c r="K192" s="2"/>
      <c r="M192" s="2">
        <f aca="true" t="shared" si="1" ref="M192:M255">F192-$F$190</f>
        <v>0.29000000000000004</v>
      </c>
      <c r="N192" s="2">
        <f aca="true" t="shared" si="2" ref="N192:N255">G192-$G$190</f>
        <v>0.278</v>
      </c>
      <c r="O192" s="2">
        <f aca="true" t="shared" si="3" ref="O192:O255">H192-$H$190</f>
        <v>0.199</v>
      </c>
      <c r="P192" s="2"/>
      <c r="Q192" s="2">
        <f aca="true" t="shared" si="4" ref="Q192:Q255">(MAX(M192:O192)-(MIN(M192:O192)))</f>
        <v>0.09100000000000003</v>
      </c>
    </row>
    <row r="193" spans="1:17" ht="12.75">
      <c r="A193" t="s">
        <v>81</v>
      </c>
      <c r="B193" s="2">
        <v>58.18</v>
      </c>
      <c r="C193" s="2">
        <v>-1.46</v>
      </c>
      <c r="D193" s="2">
        <v>-7.35</v>
      </c>
      <c r="E193" s="2">
        <v>0.591</v>
      </c>
      <c r="F193" s="2">
        <v>0.588</v>
      </c>
      <c r="G193" s="2">
        <v>0.55</v>
      </c>
      <c r="H193" s="2">
        <v>0.508</v>
      </c>
      <c r="I193" s="2"/>
      <c r="J193" s="2">
        <f t="shared" si="0"/>
        <v>0.07999999999999996</v>
      </c>
      <c r="K193" s="2"/>
      <c r="M193" s="2">
        <f t="shared" si="1"/>
        <v>0.358</v>
      </c>
      <c r="N193" s="2">
        <f t="shared" si="2"/>
        <v>0.32000000000000006</v>
      </c>
      <c r="O193" s="2">
        <f t="shared" si="3"/>
        <v>0.248</v>
      </c>
      <c r="P193" s="2"/>
      <c r="Q193" s="2">
        <f t="shared" si="4"/>
        <v>0.10999999999999999</v>
      </c>
    </row>
    <row r="194" spans="1:17" ht="12.75">
      <c r="A194" t="s">
        <v>82</v>
      </c>
      <c r="B194" s="2">
        <v>58.92</v>
      </c>
      <c r="C194" s="2">
        <v>-0.09</v>
      </c>
      <c r="D194" s="2">
        <v>-7.13</v>
      </c>
      <c r="E194" s="2">
        <v>0.576</v>
      </c>
      <c r="F194" s="2">
        <v>0.564</v>
      </c>
      <c r="G194" s="2">
        <v>0.543</v>
      </c>
      <c r="H194" s="2">
        <v>0.498</v>
      </c>
      <c r="I194" s="2"/>
      <c r="J194" s="2">
        <f t="shared" si="0"/>
        <v>0.06599999999999995</v>
      </c>
      <c r="K194" s="2"/>
      <c r="M194" s="2">
        <f t="shared" si="1"/>
        <v>0.33399999999999996</v>
      </c>
      <c r="N194" s="2">
        <f t="shared" si="2"/>
        <v>0.31300000000000006</v>
      </c>
      <c r="O194" s="2">
        <f t="shared" si="3"/>
        <v>0.238</v>
      </c>
      <c r="P194" s="2"/>
      <c r="Q194" s="2">
        <f t="shared" si="4"/>
        <v>0.09599999999999997</v>
      </c>
    </row>
    <row r="195" spans="1:17" ht="12.75">
      <c r="A195" t="s">
        <v>83</v>
      </c>
      <c r="B195" s="2">
        <v>59.08</v>
      </c>
      <c r="C195" s="2">
        <v>0.19</v>
      </c>
      <c r="D195" s="2">
        <v>-4.91</v>
      </c>
      <c r="E195" s="2">
        <v>0.572</v>
      </c>
      <c r="F195" s="2">
        <v>0.554</v>
      </c>
      <c r="G195" s="2">
        <v>0.543</v>
      </c>
      <c r="H195" s="2">
        <v>0.516</v>
      </c>
      <c r="I195" s="2"/>
      <c r="J195" s="2">
        <f t="shared" si="0"/>
        <v>0.038000000000000034</v>
      </c>
      <c r="K195" s="2"/>
      <c r="M195" s="2">
        <f t="shared" si="1"/>
        <v>0.32400000000000007</v>
      </c>
      <c r="N195" s="2">
        <f t="shared" si="2"/>
        <v>0.31300000000000006</v>
      </c>
      <c r="O195" s="2">
        <f t="shared" si="3"/>
        <v>0.256</v>
      </c>
      <c r="P195" s="2"/>
      <c r="Q195" s="2">
        <f t="shared" si="4"/>
        <v>0.06800000000000006</v>
      </c>
    </row>
    <row r="196" spans="1:17" ht="12.75">
      <c r="A196" t="s">
        <v>84</v>
      </c>
      <c r="B196" s="2">
        <v>59.5</v>
      </c>
      <c r="C196" s="2">
        <v>2.78</v>
      </c>
      <c r="D196" s="2">
        <v>-7.12</v>
      </c>
      <c r="E196" s="2">
        <v>0.562</v>
      </c>
      <c r="F196" s="2">
        <v>0.533</v>
      </c>
      <c r="G196" s="2">
        <v>0.545</v>
      </c>
      <c r="H196" s="2">
        <v>0.49</v>
      </c>
      <c r="I196" s="2"/>
      <c r="J196" s="2">
        <f t="shared" si="0"/>
        <v>0.05500000000000005</v>
      </c>
      <c r="K196" s="2"/>
      <c r="M196" s="2">
        <f t="shared" si="1"/>
        <v>0.30300000000000005</v>
      </c>
      <c r="N196" s="2">
        <f t="shared" si="2"/>
        <v>0.31500000000000006</v>
      </c>
      <c r="O196" s="2">
        <f t="shared" si="3"/>
        <v>0.22999999999999998</v>
      </c>
      <c r="P196" s="2"/>
      <c r="Q196" s="2">
        <f t="shared" si="4"/>
        <v>0.08500000000000008</v>
      </c>
    </row>
    <row r="197" spans="1:17" ht="12.75">
      <c r="A197" t="s">
        <v>85</v>
      </c>
      <c r="B197" s="2">
        <v>54.03</v>
      </c>
      <c r="C197" s="2">
        <v>-0.08</v>
      </c>
      <c r="D197" s="2">
        <v>-9.15</v>
      </c>
      <c r="E197" s="2">
        <v>0.667</v>
      </c>
      <c r="F197" s="2">
        <v>0.655</v>
      </c>
      <c r="G197" s="2">
        <v>0.626</v>
      </c>
      <c r="H197" s="2">
        <v>0.562</v>
      </c>
      <c r="I197" s="2"/>
      <c r="J197" s="2">
        <f t="shared" si="0"/>
        <v>0.09299999999999997</v>
      </c>
      <c r="K197" s="2"/>
      <c r="M197" s="2">
        <f t="shared" si="1"/>
        <v>0.42500000000000004</v>
      </c>
      <c r="N197" s="2">
        <f t="shared" si="2"/>
        <v>0.396</v>
      </c>
      <c r="O197" s="2">
        <f t="shared" si="3"/>
        <v>0.30200000000000005</v>
      </c>
      <c r="P197" s="2"/>
      <c r="Q197" s="2">
        <f t="shared" si="4"/>
        <v>0.123</v>
      </c>
    </row>
    <row r="198" spans="1:17" ht="12.75">
      <c r="A198" t="s">
        <v>86</v>
      </c>
      <c r="B198" s="2">
        <v>55.77</v>
      </c>
      <c r="C198" s="2">
        <v>0.3</v>
      </c>
      <c r="D198" s="2">
        <v>-9.7</v>
      </c>
      <c r="E198" s="2">
        <v>0.634</v>
      </c>
      <c r="F198" s="2">
        <v>0.621</v>
      </c>
      <c r="G198" s="2">
        <v>0.597</v>
      </c>
      <c r="H198" s="2">
        <v>0.527</v>
      </c>
      <c r="I198" s="2"/>
      <c r="J198" s="2">
        <f t="shared" si="0"/>
        <v>0.09399999999999997</v>
      </c>
      <c r="K198" s="2"/>
      <c r="M198" s="2">
        <f t="shared" si="1"/>
        <v>0.391</v>
      </c>
      <c r="N198" s="2">
        <f t="shared" si="2"/>
        <v>0.367</v>
      </c>
      <c r="O198" s="2">
        <f t="shared" si="3"/>
        <v>0.267</v>
      </c>
      <c r="P198" s="2"/>
      <c r="Q198" s="2">
        <f t="shared" si="4"/>
        <v>0.124</v>
      </c>
    </row>
    <row r="199" spans="1:17" ht="12.75">
      <c r="A199" t="s">
        <v>87</v>
      </c>
      <c r="B199" s="2">
        <v>60.22</v>
      </c>
      <c r="C199" s="2">
        <v>0.7</v>
      </c>
      <c r="D199" s="2">
        <v>-8.68</v>
      </c>
      <c r="E199" s="2">
        <v>0.554</v>
      </c>
      <c r="F199" s="2">
        <v>0.539</v>
      </c>
      <c r="G199" s="2">
        <v>0.523</v>
      </c>
      <c r="H199" s="2">
        <v>0.463</v>
      </c>
      <c r="I199" s="2"/>
      <c r="J199" s="2">
        <f t="shared" si="0"/>
        <v>0.07600000000000001</v>
      </c>
      <c r="K199" s="2"/>
      <c r="M199" s="2">
        <f t="shared" si="1"/>
        <v>0.30900000000000005</v>
      </c>
      <c r="N199" s="2">
        <f t="shared" si="2"/>
        <v>0.29300000000000004</v>
      </c>
      <c r="O199" s="2">
        <f t="shared" si="3"/>
        <v>0.203</v>
      </c>
      <c r="P199" s="2"/>
      <c r="Q199" s="2">
        <f t="shared" si="4"/>
        <v>0.10600000000000004</v>
      </c>
    </row>
    <row r="200" spans="1:17" ht="12.75">
      <c r="A200" t="s">
        <v>88</v>
      </c>
      <c r="B200" s="2">
        <v>59.38</v>
      </c>
      <c r="C200" s="2">
        <v>1.12</v>
      </c>
      <c r="D200" s="2">
        <v>-7.93</v>
      </c>
      <c r="E200" s="2">
        <v>0.567</v>
      </c>
      <c r="F200" s="2">
        <v>0.548</v>
      </c>
      <c r="G200" s="2">
        <v>0.539</v>
      </c>
      <c r="H200" s="2">
        <v>0.484</v>
      </c>
      <c r="I200" s="2"/>
      <c r="J200" s="2">
        <f t="shared" si="0"/>
        <v>0.06400000000000006</v>
      </c>
      <c r="K200" s="2"/>
      <c r="M200" s="2">
        <f t="shared" si="1"/>
        <v>0.31800000000000006</v>
      </c>
      <c r="N200" s="2">
        <f t="shared" si="2"/>
        <v>0.30900000000000005</v>
      </c>
      <c r="O200" s="2">
        <f t="shared" si="3"/>
        <v>0.22399999999999998</v>
      </c>
      <c r="P200" s="2"/>
      <c r="Q200" s="2">
        <f t="shared" si="4"/>
        <v>0.09400000000000008</v>
      </c>
    </row>
    <row r="201" spans="1:17" ht="12.75">
      <c r="A201" t="s">
        <v>89</v>
      </c>
      <c r="B201" s="2">
        <v>58.12</v>
      </c>
      <c r="C201" s="2">
        <v>0.04</v>
      </c>
      <c r="D201" s="2">
        <v>-7.52</v>
      </c>
      <c r="E201" s="2">
        <v>0.591</v>
      </c>
      <c r="F201" s="2">
        <v>0.576</v>
      </c>
      <c r="G201" s="2">
        <v>0.557</v>
      </c>
      <c r="H201" s="2">
        <v>0.508</v>
      </c>
      <c r="I201" s="2"/>
      <c r="J201" s="2">
        <f t="shared" si="0"/>
        <v>0.06799999999999995</v>
      </c>
      <c r="K201" s="2"/>
      <c r="M201" s="2">
        <f t="shared" si="1"/>
        <v>0.346</v>
      </c>
      <c r="N201" s="2">
        <f t="shared" si="2"/>
        <v>0.32700000000000007</v>
      </c>
      <c r="O201" s="2">
        <f t="shared" si="3"/>
        <v>0.248</v>
      </c>
      <c r="P201" s="2"/>
      <c r="Q201" s="2">
        <f t="shared" si="4"/>
        <v>0.09799999999999998</v>
      </c>
    </row>
    <row r="202" spans="1:17" ht="12.75">
      <c r="A202" t="s">
        <v>90</v>
      </c>
      <c r="B202" s="2">
        <v>57.71</v>
      </c>
      <c r="C202" s="2">
        <v>1.54</v>
      </c>
      <c r="D202" s="2">
        <v>-7.6</v>
      </c>
      <c r="E202" s="2">
        <v>0.596</v>
      </c>
      <c r="F202" s="2">
        <v>0.571</v>
      </c>
      <c r="G202" s="2">
        <v>0.569</v>
      </c>
      <c r="H202" s="2">
        <v>0.514</v>
      </c>
      <c r="I202" s="2"/>
      <c r="J202" s="2">
        <f t="shared" si="0"/>
        <v>0.05699999999999994</v>
      </c>
      <c r="K202" s="2"/>
      <c r="M202" s="2">
        <f t="shared" si="1"/>
        <v>0.34099999999999997</v>
      </c>
      <c r="N202" s="2">
        <f t="shared" si="2"/>
        <v>0.33899999999999997</v>
      </c>
      <c r="O202" s="2">
        <f t="shared" si="3"/>
        <v>0.254</v>
      </c>
      <c r="P202" s="2"/>
      <c r="Q202" s="2">
        <f t="shared" si="4"/>
        <v>0.08699999999999997</v>
      </c>
    </row>
    <row r="203" spans="1:17" ht="12.75">
      <c r="A203" t="s">
        <v>91</v>
      </c>
      <c r="B203" s="2">
        <v>58.04</v>
      </c>
      <c r="C203" s="2">
        <v>1.18</v>
      </c>
      <c r="D203" s="2">
        <v>-5.46</v>
      </c>
      <c r="E203" s="2">
        <v>0.589</v>
      </c>
      <c r="F203" s="2">
        <v>0.563</v>
      </c>
      <c r="G203" s="2">
        <v>0.564</v>
      </c>
      <c r="H203" s="2">
        <v>0.528</v>
      </c>
      <c r="I203" s="2"/>
      <c r="J203" s="2">
        <f t="shared" si="0"/>
        <v>0.03599999999999992</v>
      </c>
      <c r="K203" s="2"/>
      <c r="M203" s="2">
        <f t="shared" si="1"/>
        <v>0.33299999999999996</v>
      </c>
      <c r="N203" s="2">
        <f t="shared" si="2"/>
        <v>0.33399999999999996</v>
      </c>
      <c r="O203" s="2">
        <f t="shared" si="3"/>
        <v>0.268</v>
      </c>
      <c r="P203" s="2"/>
      <c r="Q203" s="2">
        <f t="shared" si="4"/>
        <v>0.06599999999999995</v>
      </c>
    </row>
    <row r="204" spans="1:17" ht="12.75">
      <c r="A204" t="s">
        <v>92</v>
      </c>
      <c r="B204" s="2">
        <v>58.88</v>
      </c>
      <c r="C204" s="2">
        <v>4.14</v>
      </c>
      <c r="D204" s="2">
        <v>-8.12</v>
      </c>
      <c r="E204" s="2">
        <v>0.572</v>
      </c>
      <c r="F204" s="2">
        <v>0.534</v>
      </c>
      <c r="G204" s="2">
        <v>0.559</v>
      </c>
      <c r="H204" s="2">
        <v>0.491</v>
      </c>
      <c r="I204" s="2"/>
      <c r="J204" s="2">
        <f t="shared" si="0"/>
        <v>0.06800000000000006</v>
      </c>
      <c r="K204" s="2"/>
      <c r="M204" s="2">
        <f t="shared" si="1"/>
        <v>0.30400000000000005</v>
      </c>
      <c r="N204" s="2">
        <f t="shared" si="2"/>
        <v>0.32900000000000007</v>
      </c>
      <c r="O204" s="2">
        <f t="shared" si="3"/>
        <v>0.23099999999999998</v>
      </c>
      <c r="P204" s="2"/>
      <c r="Q204" s="2">
        <f t="shared" si="4"/>
        <v>0.09800000000000009</v>
      </c>
    </row>
    <row r="205" spans="1:17" ht="12.75">
      <c r="A205" t="s">
        <v>93</v>
      </c>
      <c r="B205" s="2">
        <v>54.41</v>
      </c>
      <c r="C205" s="2">
        <v>1.53</v>
      </c>
      <c r="D205" s="2">
        <v>-8.75</v>
      </c>
      <c r="E205" s="2">
        <v>0.657</v>
      </c>
      <c r="F205" s="2">
        <v>0.633</v>
      </c>
      <c r="G205" s="2">
        <v>0.626</v>
      </c>
      <c r="H205" s="2">
        <v>0.559</v>
      </c>
      <c r="I205" s="2"/>
      <c r="J205" s="2">
        <f t="shared" si="0"/>
        <v>0.07399999999999995</v>
      </c>
      <c r="K205" s="2"/>
      <c r="M205" s="2">
        <f t="shared" si="1"/>
        <v>0.403</v>
      </c>
      <c r="N205" s="2">
        <f t="shared" si="2"/>
        <v>0.396</v>
      </c>
      <c r="O205" s="2">
        <f t="shared" si="3"/>
        <v>0.29900000000000004</v>
      </c>
      <c r="P205" s="2"/>
      <c r="Q205" s="2">
        <f t="shared" si="4"/>
        <v>0.10399999999999998</v>
      </c>
    </row>
    <row r="206" spans="1:17" ht="12.75">
      <c r="A206" t="s">
        <v>94</v>
      </c>
      <c r="B206" s="2">
        <v>55.99</v>
      </c>
      <c r="C206" s="2">
        <v>0.08</v>
      </c>
      <c r="D206" s="2">
        <v>-9.63</v>
      </c>
      <c r="E206" s="2">
        <v>0.63</v>
      </c>
      <c r="F206" s="2">
        <v>0.618</v>
      </c>
      <c r="G206" s="2">
        <v>0.591</v>
      </c>
      <c r="H206" s="2">
        <v>0.524</v>
      </c>
      <c r="I206" s="2"/>
      <c r="J206" s="2">
        <f t="shared" si="0"/>
        <v>0.09399999999999997</v>
      </c>
      <c r="K206" s="2"/>
      <c r="M206" s="2">
        <f t="shared" si="1"/>
        <v>0.388</v>
      </c>
      <c r="N206" s="2">
        <f t="shared" si="2"/>
        <v>0.361</v>
      </c>
      <c r="O206" s="2">
        <f t="shared" si="3"/>
        <v>0.264</v>
      </c>
      <c r="P206" s="2"/>
      <c r="Q206" s="2">
        <f t="shared" si="4"/>
        <v>0.124</v>
      </c>
    </row>
    <row r="207" spans="1:17" ht="12.75">
      <c r="A207" t="s">
        <v>96</v>
      </c>
      <c r="B207" s="2">
        <v>60.82</v>
      </c>
      <c r="C207" s="2">
        <v>1.05</v>
      </c>
      <c r="D207" s="2">
        <v>-8.06</v>
      </c>
      <c r="E207" s="2">
        <v>0.543</v>
      </c>
      <c r="F207" s="2">
        <v>0.526</v>
      </c>
      <c r="G207" s="2">
        <v>0.515</v>
      </c>
      <c r="H207" s="2">
        <v>0.459</v>
      </c>
      <c r="I207" s="2"/>
      <c r="J207" s="2">
        <f t="shared" si="0"/>
        <v>0.067</v>
      </c>
      <c r="K207" s="2"/>
      <c r="M207" s="2">
        <f t="shared" si="1"/>
        <v>0.29600000000000004</v>
      </c>
      <c r="N207" s="2">
        <f t="shared" si="2"/>
        <v>0.28500000000000003</v>
      </c>
      <c r="O207" s="2">
        <f t="shared" si="3"/>
        <v>0.199</v>
      </c>
      <c r="P207" s="2"/>
      <c r="Q207" s="2">
        <f t="shared" si="4"/>
        <v>0.09700000000000003</v>
      </c>
    </row>
    <row r="208" spans="1:17" ht="12.75">
      <c r="A208" t="s">
        <v>97</v>
      </c>
      <c r="B208" s="2">
        <v>60.6</v>
      </c>
      <c r="C208" s="2">
        <v>0.64</v>
      </c>
      <c r="D208" s="2">
        <v>-7.63</v>
      </c>
      <c r="E208" s="2">
        <v>0.547</v>
      </c>
      <c r="F208" s="2">
        <v>0.531</v>
      </c>
      <c r="G208" s="2">
        <v>0.518</v>
      </c>
      <c r="H208" s="2">
        <v>0.467</v>
      </c>
      <c r="I208" s="2"/>
      <c r="J208" s="2">
        <f t="shared" si="0"/>
        <v>0.064</v>
      </c>
      <c r="K208" s="2"/>
      <c r="M208" s="2">
        <f t="shared" si="1"/>
        <v>0.30100000000000005</v>
      </c>
      <c r="N208" s="2">
        <f t="shared" si="2"/>
        <v>0.28800000000000003</v>
      </c>
      <c r="O208" s="2">
        <f t="shared" si="3"/>
        <v>0.20700000000000002</v>
      </c>
      <c r="P208" s="2"/>
      <c r="Q208" s="2">
        <f t="shared" si="4"/>
        <v>0.09400000000000003</v>
      </c>
    </row>
    <row r="209" spans="1:17" ht="12.75">
      <c r="A209" t="s">
        <v>98</v>
      </c>
      <c r="B209" s="2">
        <v>58.76</v>
      </c>
      <c r="C209" s="2">
        <v>0.08</v>
      </c>
      <c r="D209" s="2">
        <v>-6.84</v>
      </c>
      <c r="E209" s="2">
        <v>0.579</v>
      </c>
      <c r="F209" s="2">
        <v>0.563</v>
      </c>
      <c r="G209" s="2">
        <v>0.546</v>
      </c>
      <c r="H209" s="2">
        <v>0.503</v>
      </c>
      <c r="I209" s="2"/>
      <c r="J209" s="2">
        <f t="shared" si="0"/>
        <v>0.05999999999999994</v>
      </c>
      <c r="K209" s="2"/>
      <c r="M209" s="2">
        <f t="shared" si="1"/>
        <v>0.33299999999999996</v>
      </c>
      <c r="N209" s="2">
        <f t="shared" si="2"/>
        <v>0.31600000000000006</v>
      </c>
      <c r="O209" s="2">
        <f t="shared" si="3"/>
        <v>0.243</v>
      </c>
      <c r="P209" s="2"/>
      <c r="Q209" s="2">
        <f t="shared" si="4"/>
        <v>0.08999999999999997</v>
      </c>
    </row>
    <row r="210" spans="1:17" ht="12.75">
      <c r="A210" t="s">
        <v>99</v>
      </c>
      <c r="B210" s="2">
        <v>58.85</v>
      </c>
      <c r="C210" s="2">
        <v>0.93</v>
      </c>
      <c r="D210" s="2">
        <v>-7.4</v>
      </c>
      <c r="E210" s="2">
        <v>0.576</v>
      </c>
      <c r="F210" s="2">
        <v>0.558</v>
      </c>
      <c r="G210" s="2">
        <v>0.548</v>
      </c>
      <c r="H210" s="2">
        <v>0.497</v>
      </c>
      <c r="I210" s="2"/>
      <c r="J210" s="2">
        <f t="shared" si="0"/>
        <v>0.061000000000000054</v>
      </c>
      <c r="K210" s="2"/>
      <c r="M210" s="2">
        <f t="shared" si="1"/>
        <v>0.32800000000000007</v>
      </c>
      <c r="N210" s="2">
        <f t="shared" si="2"/>
        <v>0.31800000000000006</v>
      </c>
      <c r="O210" s="2">
        <f t="shared" si="3"/>
        <v>0.237</v>
      </c>
      <c r="P210" s="2"/>
      <c r="Q210" s="2">
        <f t="shared" si="4"/>
        <v>0.09100000000000008</v>
      </c>
    </row>
    <row r="211" spans="1:17" ht="12.75">
      <c r="A211" t="s">
        <v>100</v>
      </c>
      <c r="B211" s="2">
        <v>58.91</v>
      </c>
      <c r="C211" s="2">
        <v>0.98</v>
      </c>
      <c r="D211" s="2">
        <v>-5.18</v>
      </c>
      <c r="E211" s="2">
        <v>0.574</v>
      </c>
      <c r="F211" s="2">
        <v>0.55</v>
      </c>
      <c r="G211" s="2">
        <v>0.548</v>
      </c>
      <c r="H211" s="2">
        <v>0.517</v>
      </c>
      <c r="I211" s="2"/>
      <c r="J211" s="2">
        <f t="shared" si="0"/>
        <v>0.03300000000000003</v>
      </c>
      <c r="K211" s="2"/>
      <c r="M211" s="2">
        <f t="shared" si="1"/>
        <v>0.32000000000000006</v>
      </c>
      <c r="N211" s="2">
        <f t="shared" si="2"/>
        <v>0.31800000000000006</v>
      </c>
      <c r="O211" s="2">
        <f t="shared" si="3"/>
        <v>0.257</v>
      </c>
      <c r="P211" s="2"/>
      <c r="Q211" s="2">
        <f t="shared" si="4"/>
        <v>0.06300000000000006</v>
      </c>
    </row>
    <row r="212" spans="1:17" ht="12.75">
      <c r="A212" t="s">
        <v>101</v>
      </c>
      <c r="B212" s="2">
        <v>59.81</v>
      </c>
      <c r="C212" s="2">
        <v>3.99</v>
      </c>
      <c r="D212" s="2">
        <v>-7</v>
      </c>
      <c r="E212" s="2">
        <v>0.555</v>
      </c>
      <c r="F212" s="2">
        <v>0.518</v>
      </c>
      <c r="G212" s="2">
        <v>0.544</v>
      </c>
      <c r="H212" s="2">
        <v>0.486</v>
      </c>
      <c r="I212" s="2"/>
      <c r="J212" s="2">
        <f t="shared" si="0"/>
        <v>0.05800000000000005</v>
      </c>
      <c r="K212" s="2"/>
      <c r="M212" s="2">
        <f t="shared" si="1"/>
        <v>0.28800000000000003</v>
      </c>
      <c r="N212" s="2">
        <f t="shared" si="2"/>
        <v>0.31400000000000006</v>
      </c>
      <c r="O212" s="2">
        <f t="shared" si="3"/>
        <v>0.22599999999999998</v>
      </c>
      <c r="P212" s="2"/>
      <c r="Q212" s="2">
        <f t="shared" si="4"/>
        <v>0.08800000000000008</v>
      </c>
    </row>
    <row r="213" spans="1:17" ht="12.75">
      <c r="A213" t="s">
        <v>102</v>
      </c>
      <c r="B213" s="2">
        <v>54.47</v>
      </c>
      <c r="C213" s="2">
        <v>1.36</v>
      </c>
      <c r="D213" s="2">
        <v>-8.8</v>
      </c>
      <c r="E213" s="2">
        <v>0.656</v>
      </c>
      <c r="F213" s="2">
        <v>0.633</v>
      </c>
      <c r="G213" s="2">
        <v>0.624</v>
      </c>
      <c r="H213" s="2">
        <v>0.558</v>
      </c>
      <c r="I213" s="2"/>
      <c r="J213" s="2">
        <f t="shared" si="0"/>
        <v>0.07499999999999996</v>
      </c>
      <c r="K213" s="2"/>
      <c r="M213" s="2">
        <f t="shared" si="1"/>
        <v>0.403</v>
      </c>
      <c r="N213" s="2">
        <f t="shared" si="2"/>
        <v>0.394</v>
      </c>
      <c r="O213" s="2">
        <f t="shared" si="3"/>
        <v>0.29800000000000004</v>
      </c>
      <c r="P213" s="2"/>
      <c r="Q213" s="2">
        <f t="shared" si="4"/>
        <v>0.10499999999999998</v>
      </c>
    </row>
    <row r="214" spans="1:17" ht="12.75">
      <c r="A214" t="s">
        <v>95</v>
      </c>
      <c r="B214" s="2">
        <v>56.6</v>
      </c>
      <c r="C214" s="2">
        <v>0.54</v>
      </c>
      <c r="D214" s="2">
        <v>-8.32</v>
      </c>
      <c r="E214" s="2">
        <v>0.618</v>
      </c>
      <c r="F214" s="2">
        <v>0.602</v>
      </c>
      <c r="G214" s="2">
        <v>0.584</v>
      </c>
      <c r="H214" s="2">
        <v>0.526</v>
      </c>
      <c r="I214" s="2"/>
      <c r="J214" s="2">
        <f t="shared" si="0"/>
        <v>0.07599999999999996</v>
      </c>
      <c r="K214" s="2"/>
      <c r="M214" s="2">
        <f t="shared" si="1"/>
        <v>0.372</v>
      </c>
      <c r="N214" s="2">
        <f t="shared" si="2"/>
        <v>0.354</v>
      </c>
      <c r="O214" s="2">
        <f t="shared" si="3"/>
        <v>0.266</v>
      </c>
      <c r="P214" s="2"/>
      <c r="Q214" s="2">
        <f t="shared" si="4"/>
        <v>0.10599999999999998</v>
      </c>
    </row>
    <row r="215" spans="1:17" ht="12.75">
      <c r="A215" t="s">
        <v>103</v>
      </c>
      <c r="B215" s="2">
        <v>61.49</v>
      </c>
      <c r="C215" s="2">
        <v>1.24</v>
      </c>
      <c r="D215" s="2">
        <v>-7.2</v>
      </c>
      <c r="E215" s="2">
        <v>0.53</v>
      </c>
      <c r="F215" s="2">
        <v>0.512</v>
      </c>
      <c r="G215" s="2">
        <v>0.506</v>
      </c>
      <c r="H215" s="2">
        <v>0.457</v>
      </c>
      <c r="I215" s="2"/>
      <c r="J215" s="2">
        <f t="shared" si="0"/>
        <v>0.05499999999999999</v>
      </c>
      <c r="K215" s="2"/>
      <c r="M215" s="2">
        <f t="shared" si="1"/>
        <v>0.28200000000000003</v>
      </c>
      <c r="N215" s="2">
        <f t="shared" si="2"/>
        <v>0.276</v>
      </c>
      <c r="O215" s="2">
        <f t="shared" si="3"/>
        <v>0.197</v>
      </c>
      <c r="P215" s="2"/>
      <c r="Q215" s="2">
        <f t="shared" si="4"/>
        <v>0.08500000000000002</v>
      </c>
    </row>
    <row r="216" spans="1:17" ht="12.75">
      <c r="A216" t="s">
        <v>104</v>
      </c>
      <c r="B216" s="2">
        <v>61.01</v>
      </c>
      <c r="C216" s="2">
        <v>0.58</v>
      </c>
      <c r="D216" s="2">
        <v>-7.05</v>
      </c>
      <c r="E216" s="2">
        <v>0.539</v>
      </c>
      <c r="F216" s="2">
        <v>0.523</v>
      </c>
      <c r="G216" s="2">
        <v>0.511</v>
      </c>
      <c r="H216" s="2">
        <v>0.465</v>
      </c>
      <c r="I216" s="2"/>
      <c r="J216" s="2">
        <f t="shared" si="0"/>
        <v>0.057999999999999996</v>
      </c>
      <c r="K216" s="2"/>
      <c r="M216" s="2">
        <f t="shared" si="1"/>
        <v>0.29300000000000004</v>
      </c>
      <c r="N216" s="2">
        <f t="shared" si="2"/>
        <v>0.281</v>
      </c>
      <c r="O216" s="2">
        <f t="shared" si="3"/>
        <v>0.20500000000000002</v>
      </c>
      <c r="P216" s="2"/>
      <c r="Q216" s="2">
        <f t="shared" si="4"/>
        <v>0.08800000000000002</v>
      </c>
    </row>
    <row r="217" spans="1:17" ht="12.75">
      <c r="A217" t="s">
        <v>105</v>
      </c>
      <c r="B217" s="2">
        <v>59.42</v>
      </c>
      <c r="C217" s="2">
        <v>-0.02</v>
      </c>
      <c r="D217" s="2">
        <v>-6.48</v>
      </c>
      <c r="E217" s="2">
        <v>0.567</v>
      </c>
      <c r="F217" s="2">
        <v>0.553</v>
      </c>
      <c r="G217" s="2">
        <v>0.535</v>
      </c>
      <c r="H217" s="2">
        <v>0.496</v>
      </c>
      <c r="I217" s="2"/>
      <c r="J217" s="2">
        <f t="shared" si="0"/>
        <v>0.05700000000000005</v>
      </c>
      <c r="K217" s="2"/>
      <c r="M217" s="2">
        <f t="shared" si="1"/>
        <v>0.32300000000000006</v>
      </c>
      <c r="N217" s="2">
        <f t="shared" si="2"/>
        <v>0.30500000000000005</v>
      </c>
      <c r="O217" s="2">
        <f t="shared" si="3"/>
        <v>0.236</v>
      </c>
      <c r="P217" s="2"/>
      <c r="Q217" s="2">
        <f t="shared" si="4"/>
        <v>0.08700000000000008</v>
      </c>
    </row>
    <row r="218" spans="1:17" ht="12.75">
      <c r="A218" t="s">
        <v>106</v>
      </c>
      <c r="B218" s="2">
        <v>58.97</v>
      </c>
      <c r="C218" s="2">
        <v>1.04</v>
      </c>
      <c r="D218" s="2">
        <v>-6.61</v>
      </c>
      <c r="E218" s="2">
        <v>0.574</v>
      </c>
      <c r="F218" s="2">
        <v>0.553</v>
      </c>
      <c r="G218" s="2">
        <v>0.547</v>
      </c>
      <c r="H218" s="2">
        <v>0.503</v>
      </c>
      <c r="I218" s="2"/>
      <c r="J218" s="2">
        <f t="shared" si="0"/>
        <v>0.050000000000000044</v>
      </c>
      <c r="K218" s="2"/>
      <c r="M218" s="2">
        <f t="shared" si="1"/>
        <v>0.32300000000000006</v>
      </c>
      <c r="N218" s="2">
        <f t="shared" si="2"/>
        <v>0.31700000000000006</v>
      </c>
      <c r="O218" s="2">
        <f t="shared" si="3"/>
        <v>0.243</v>
      </c>
      <c r="P218" s="2"/>
      <c r="Q218" s="2">
        <f t="shared" si="4"/>
        <v>0.08000000000000007</v>
      </c>
    </row>
    <row r="219" spans="1:17" ht="12.75">
      <c r="A219" t="s">
        <v>107</v>
      </c>
      <c r="B219" s="2">
        <v>59.76</v>
      </c>
      <c r="C219" s="2">
        <v>0.69</v>
      </c>
      <c r="D219" s="2">
        <v>-4.44</v>
      </c>
      <c r="E219" s="2">
        <v>0.559</v>
      </c>
      <c r="F219" s="2">
        <v>0.537</v>
      </c>
      <c r="G219" s="2">
        <v>0.534</v>
      </c>
      <c r="H219" s="2">
        <v>0.509</v>
      </c>
      <c r="I219" s="2"/>
      <c r="J219" s="2">
        <f t="shared" si="0"/>
        <v>0.028000000000000025</v>
      </c>
      <c r="K219" s="2"/>
      <c r="M219" s="2">
        <f t="shared" si="1"/>
        <v>0.30700000000000005</v>
      </c>
      <c r="N219" s="2">
        <f t="shared" si="2"/>
        <v>0.30400000000000005</v>
      </c>
      <c r="O219" s="2">
        <f t="shared" si="3"/>
        <v>0.249</v>
      </c>
      <c r="P219" s="2"/>
      <c r="Q219" s="2">
        <f t="shared" si="4"/>
        <v>0.05800000000000005</v>
      </c>
    </row>
    <row r="220" spans="1:17" ht="12.75">
      <c r="A220" t="s">
        <v>108</v>
      </c>
      <c r="B220" s="2">
        <v>60.13</v>
      </c>
      <c r="C220" s="2">
        <v>3.45</v>
      </c>
      <c r="D220" s="2">
        <v>-6.84</v>
      </c>
      <c r="E220" s="2">
        <v>0.55</v>
      </c>
      <c r="F220" s="2">
        <v>0.517</v>
      </c>
      <c r="G220" s="2">
        <v>0.537</v>
      </c>
      <c r="H220" s="2">
        <v>0.482</v>
      </c>
      <c r="I220" s="2"/>
      <c r="J220" s="2">
        <f t="shared" si="0"/>
        <v>0.05500000000000005</v>
      </c>
      <c r="K220" s="2"/>
      <c r="M220" s="2">
        <f t="shared" si="1"/>
        <v>0.28700000000000003</v>
      </c>
      <c r="N220" s="2">
        <f t="shared" si="2"/>
        <v>0.30700000000000005</v>
      </c>
      <c r="O220" s="2">
        <f t="shared" si="3"/>
        <v>0.22199999999999998</v>
      </c>
      <c r="P220" s="2"/>
      <c r="Q220" s="2">
        <f t="shared" si="4"/>
        <v>0.08500000000000008</v>
      </c>
    </row>
    <row r="221" spans="1:17" ht="12.75">
      <c r="A221" t="s">
        <v>109</v>
      </c>
      <c r="B221" s="2">
        <v>54.52</v>
      </c>
      <c r="C221" s="2">
        <v>0.96</v>
      </c>
      <c r="D221" s="2">
        <v>-8.48</v>
      </c>
      <c r="E221" s="2">
        <v>0.655</v>
      </c>
      <c r="F221" s="2">
        <v>0.635</v>
      </c>
      <c r="G221" s="2">
        <v>0.622</v>
      </c>
      <c r="H221" s="2">
        <v>0.56</v>
      </c>
      <c r="I221" s="2"/>
      <c r="J221" s="2">
        <f t="shared" si="0"/>
        <v>0.07499999999999996</v>
      </c>
      <c r="K221" s="2"/>
      <c r="M221" s="2">
        <f t="shared" si="1"/>
        <v>0.405</v>
      </c>
      <c r="N221" s="2">
        <f t="shared" si="2"/>
        <v>0.392</v>
      </c>
      <c r="O221" s="2">
        <f t="shared" si="3"/>
        <v>0.30000000000000004</v>
      </c>
      <c r="P221" s="2"/>
      <c r="Q221" s="2">
        <f t="shared" si="4"/>
        <v>0.10499999999999998</v>
      </c>
    </row>
    <row r="222" spans="1:17" ht="12.75">
      <c r="A222" t="s">
        <v>110</v>
      </c>
      <c r="B222" s="2">
        <v>54.58</v>
      </c>
      <c r="C222" s="2">
        <v>0.95</v>
      </c>
      <c r="D222" s="2">
        <v>-8.47</v>
      </c>
      <c r="E222" s="2">
        <v>0.654</v>
      </c>
      <c r="F222" s="2">
        <v>0.635</v>
      </c>
      <c r="G222" s="2">
        <v>0.621</v>
      </c>
      <c r="H222" s="2">
        <v>0.559</v>
      </c>
      <c r="I222" s="2"/>
      <c r="J222" s="2">
        <f t="shared" si="0"/>
        <v>0.07599999999999996</v>
      </c>
      <c r="K222" s="2"/>
      <c r="M222" s="2">
        <f t="shared" si="1"/>
        <v>0.405</v>
      </c>
      <c r="N222" s="2">
        <f t="shared" si="2"/>
        <v>0.391</v>
      </c>
      <c r="O222" s="2">
        <f t="shared" si="3"/>
        <v>0.29900000000000004</v>
      </c>
      <c r="P222" s="2"/>
      <c r="Q222" s="2">
        <f t="shared" si="4"/>
        <v>0.10599999999999998</v>
      </c>
    </row>
    <row r="223" spans="1:17" ht="12.75">
      <c r="A223" t="s">
        <v>111</v>
      </c>
      <c r="B223" s="2">
        <v>55.81</v>
      </c>
      <c r="C223" s="2">
        <v>-0.14</v>
      </c>
      <c r="D223" s="2">
        <v>-9.39</v>
      </c>
      <c r="E223" s="2">
        <v>0.634</v>
      </c>
      <c r="F223" s="2">
        <v>0.623</v>
      </c>
      <c r="G223" s="2">
        <v>0.594</v>
      </c>
      <c r="H223" s="2">
        <v>0.529</v>
      </c>
      <c r="I223" s="2"/>
      <c r="J223" s="2">
        <f t="shared" si="0"/>
        <v>0.09399999999999997</v>
      </c>
      <c r="K223" s="2"/>
      <c r="M223" s="2">
        <f t="shared" si="1"/>
        <v>0.393</v>
      </c>
      <c r="N223" s="2">
        <f t="shared" si="2"/>
        <v>0.364</v>
      </c>
      <c r="O223" s="2">
        <f t="shared" si="3"/>
        <v>0.269</v>
      </c>
      <c r="P223" s="2"/>
      <c r="Q223" s="2">
        <f t="shared" si="4"/>
        <v>0.124</v>
      </c>
    </row>
    <row r="224" spans="1:17" ht="12.75">
      <c r="A224" t="s">
        <v>112</v>
      </c>
      <c r="B224" s="2">
        <v>60.57</v>
      </c>
      <c r="C224" s="2">
        <v>1.06</v>
      </c>
      <c r="D224" s="2">
        <v>-8</v>
      </c>
      <c r="E224" s="2">
        <v>0.547</v>
      </c>
      <c r="F224" s="2">
        <v>0.53</v>
      </c>
      <c r="G224" s="2">
        <v>0.52</v>
      </c>
      <c r="H224" s="2">
        <v>0.464</v>
      </c>
      <c r="I224" s="2"/>
      <c r="J224" s="2">
        <f t="shared" si="0"/>
        <v>0.066</v>
      </c>
      <c r="K224" s="2"/>
      <c r="M224" s="2">
        <f t="shared" si="1"/>
        <v>0.30000000000000004</v>
      </c>
      <c r="N224" s="2">
        <f t="shared" si="2"/>
        <v>0.29000000000000004</v>
      </c>
      <c r="O224" s="2">
        <f t="shared" si="3"/>
        <v>0.20400000000000001</v>
      </c>
      <c r="P224" s="2"/>
      <c r="Q224" s="2">
        <f t="shared" si="4"/>
        <v>0.09600000000000003</v>
      </c>
    </row>
    <row r="225" spans="1:17" ht="12.75">
      <c r="A225" t="s">
        <v>113</v>
      </c>
      <c r="B225" s="2">
        <v>59.27</v>
      </c>
      <c r="C225" s="2">
        <v>1.13</v>
      </c>
      <c r="D225" s="2">
        <v>-7.87</v>
      </c>
      <c r="E225" s="2">
        <v>0.569</v>
      </c>
      <c r="F225" s="2">
        <v>0.55</v>
      </c>
      <c r="G225" s="2">
        <v>0.541</v>
      </c>
      <c r="H225" s="2">
        <v>0.486</v>
      </c>
      <c r="I225" s="2"/>
      <c r="J225" s="2">
        <f t="shared" si="0"/>
        <v>0.06400000000000006</v>
      </c>
      <c r="K225" s="2"/>
      <c r="M225" s="2">
        <f t="shared" si="1"/>
        <v>0.32000000000000006</v>
      </c>
      <c r="N225" s="2">
        <f t="shared" si="2"/>
        <v>0.31100000000000005</v>
      </c>
      <c r="O225" s="2">
        <f t="shared" si="3"/>
        <v>0.22599999999999998</v>
      </c>
      <c r="P225" s="2"/>
      <c r="Q225" s="2">
        <f t="shared" si="4"/>
        <v>0.09400000000000008</v>
      </c>
    </row>
    <row r="226" spans="1:17" ht="12.75">
      <c r="A226" t="s">
        <v>114</v>
      </c>
      <c r="B226" s="2">
        <v>58.42</v>
      </c>
      <c r="C226" s="2">
        <v>0.11</v>
      </c>
      <c r="D226" s="2">
        <v>-6.85</v>
      </c>
      <c r="E226" s="2">
        <v>0.585</v>
      </c>
      <c r="F226" s="2">
        <v>0.569</v>
      </c>
      <c r="G226" s="2">
        <v>0.552</v>
      </c>
      <c r="H226" s="2">
        <v>0.509</v>
      </c>
      <c r="I226" s="2"/>
      <c r="J226" s="2">
        <f t="shared" si="0"/>
        <v>0.05999999999999994</v>
      </c>
      <c r="K226" s="2"/>
      <c r="M226" s="2">
        <f t="shared" si="1"/>
        <v>0.33899999999999997</v>
      </c>
      <c r="N226" s="2">
        <f t="shared" si="2"/>
        <v>0.32200000000000006</v>
      </c>
      <c r="O226" s="2">
        <f t="shared" si="3"/>
        <v>0.249</v>
      </c>
      <c r="P226" s="2"/>
      <c r="Q226" s="2">
        <f t="shared" si="4"/>
        <v>0.08999999999999997</v>
      </c>
    </row>
    <row r="227" spans="1:17" ht="12.75">
      <c r="A227" t="s">
        <v>115</v>
      </c>
      <c r="B227" s="2">
        <v>58.75</v>
      </c>
      <c r="C227" s="2">
        <v>0.83</v>
      </c>
      <c r="D227" s="2">
        <v>-7.73</v>
      </c>
      <c r="E227" s="2">
        <v>0.578</v>
      </c>
      <c r="F227" s="2">
        <v>0.56</v>
      </c>
      <c r="G227" s="2">
        <v>0.548</v>
      </c>
      <c r="H227" s="2">
        <v>0.496</v>
      </c>
      <c r="I227" s="2"/>
      <c r="J227" s="2">
        <f t="shared" si="0"/>
        <v>0.06400000000000006</v>
      </c>
      <c r="K227" s="2"/>
      <c r="M227" s="2">
        <f t="shared" si="1"/>
        <v>0.33000000000000007</v>
      </c>
      <c r="N227" s="2">
        <f t="shared" si="2"/>
        <v>0.31800000000000006</v>
      </c>
      <c r="O227" s="2">
        <f t="shared" si="3"/>
        <v>0.236</v>
      </c>
      <c r="P227" s="2"/>
      <c r="Q227" s="2">
        <f t="shared" si="4"/>
        <v>0.09400000000000008</v>
      </c>
    </row>
    <row r="228" spans="1:17" ht="12.75">
      <c r="A228" t="s">
        <v>116</v>
      </c>
      <c r="B228" s="2">
        <v>59.03</v>
      </c>
      <c r="C228" s="2">
        <v>1</v>
      </c>
      <c r="D228" s="2">
        <v>-5.09</v>
      </c>
      <c r="E228" s="2">
        <v>0.572</v>
      </c>
      <c r="F228" s="2">
        <v>0.548</v>
      </c>
      <c r="G228" s="2">
        <v>0.547</v>
      </c>
      <c r="H228" s="2">
        <v>0.515</v>
      </c>
      <c r="I228" s="2"/>
      <c r="J228" s="2">
        <f t="shared" si="0"/>
        <v>0.03300000000000003</v>
      </c>
      <c r="K228" s="2"/>
      <c r="M228" s="2">
        <f t="shared" si="1"/>
        <v>0.31800000000000006</v>
      </c>
      <c r="N228" s="2">
        <f t="shared" si="2"/>
        <v>0.31700000000000006</v>
      </c>
      <c r="O228" s="2">
        <f t="shared" si="3"/>
        <v>0.255</v>
      </c>
      <c r="P228" s="2"/>
      <c r="Q228" s="2">
        <f t="shared" si="4"/>
        <v>0.06300000000000006</v>
      </c>
    </row>
    <row r="229" spans="1:17" ht="12.75">
      <c r="A229" t="s">
        <v>117</v>
      </c>
      <c r="B229" s="2">
        <v>59.74</v>
      </c>
      <c r="C229" s="2">
        <v>3.07</v>
      </c>
      <c r="D229" s="2">
        <v>-7.43</v>
      </c>
      <c r="E229" s="2">
        <v>0.558</v>
      </c>
      <c r="F229" s="2">
        <v>0.527</v>
      </c>
      <c r="G229" s="2">
        <v>0.541</v>
      </c>
      <c r="H229" s="2">
        <v>0.483</v>
      </c>
      <c r="I229" s="2"/>
      <c r="J229" s="2">
        <f t="shared" si="0"/>
        <v>0.05800000000000005</v>
      </c>
      <c r="K229" s="2"/>
      <c r="M229" s="2">
        <f t="shared" si="1"/>
        <v>0.29700000000000004</v>
      </c>
      <c r="N229" s="2">
        <f t="shared" si="2"/>
        <v>0.31100000000000005</v>
      </c>
      <c r="O229" s="2">
        <f t="shared" si="3"/>
        <v>0.22299999999999998</v>
      </c>
      <c r="P229" s="2"/>
      <c r="Q229" s="2">
        <f t="shared" si="4"/>
        <v>0.08800000000000008</v>
      </c>
    </row>
    <row r="230" spans="1:17" ht="12.75">
      <c r="A230" t="s">
        <v>118</v>
      </c>
      <c r="B230" s="2">
        <v>55.35</v>
      </c>
      <c r="C230" s="2">
        <v>0.94</v>
      </c>
      <c r="D230" s="2">
        <v>-8.33</v>
      </c>
      <c r="E230" s="2">
        <v>0.64</v>
      </c>
      <c r="F230" s="2">
        <v>0.62</v>
      </c>
      <c r="G230" s="2">
        <v>0.607</v>
      </c>
      <c r="H230" s="2">
        <v>0.547</v>
      </c>
      <c r="I230" s="2"/>
      <c r="J230" s="2">
        <f t="shared" si="0"/>
        <v>0.07299999999999995</v>
      </c>
      <c r="K230" s="2"/>
      <c r="M230" s="2">
        <f t="shared" si="1"/>
        <v>0.39</v>
      </c>
      <c r="N230" s="2">
        <f t="shared" si="2"/>
        <v>0.377</v>
      </c>
      <c r="O230" s="2">
        <f t="shared" si="3"/>
        <v>0.28700000000000003</v>
      </c>
      <c r="P230" s="2"/>
      <c r="Q230" s="2">
        <f t="shared" si="4"/>
        <v>0.10299999999999998</v>
      </c>
    </row>
    <row r="231" spans="1:17" ht="12.75">
      <c r="A231" t="s">
        <v>119</v>
      </c>
      <c r="B231" s="2">
        <v>56.52</v>
      </c>
      <c r="C231" s="2">
        <v>-0.68</v>
      </c>
      <c r="D231" s="2">
        <v>-9.29</v>
      </c>
      <c r="E231" s="2">
        <v>0.622</v>
      </c>
      <c r="F231" s="2">
        <v>0.615</v>
      </c>
      <c r="G231" s="2">
        <v>0.579</v>
      </c>
      <c r="H231" s="2">
        <v>0.518</v>
      </c>
      <c r="I231" s="2"/>
      <c r="J231" s="2">
        <f t="shared" si="0"/>
        <v>0.09699999999999998</v>
      </c>
      <c r="K231" s="2"/>
      <c r="M231" s="2">
        <f t="shared" si="1"/>
        <v>0.385</v>
      </c>
      <c r="N231" s="2">
        <f t="shared" si="2"/>
        <v>0.349</v>
      </c>
      <c r="O231" s="2">
        <f t="shared" si="3"/>
        <v>0.258</v>
      </c>
      <c r="P231" s="2"/>
      <c r="Q231" s="2">
        <f t="shared" si="4"/>
        <v>0.127</v>
      </c>
    </row>
    <row r="232" spans="1:17" ht="12.75">
      <c r="A232" t="s">
        <v>120</v>
      </c>
      <c r="B232" s="2">
        <v>60.91</v>
      </c>
      <c r="C232" s="2">
        <v>0.72</v>
      </c>
      <c r="D232" s="2">
        <v>-8.02</v>
      </c>
      <c r="E232" s="2">
        <v>0.541</v>
      </c>
      <c r="F232" s="2">
        <v>0.527</v>
      </c>
      <c r="G232" s="2">
        <v>0.512</v>
      </c>
      <c r="H232" s="2">
        <v>0.458</v>
      </c>
      <c r="I232" s="2"/>
      <c r="J232" s="2">
        <f t="shared" si="0"/>
        <v>0.069</v>
      </c>
      <c r="K232" s="2"/>
      <c r="M232" s="2">
        <f t="shared" si="1"/>
        <v>0.29700000000000004</v>
      </c>
      <c r="N232" s="2">
        <f t="shared" si="2"/>
        <v>0.28200000000000003</v>
      </c>
      <c r="O232" s="2">
        <f t="shared" si="3"/>
        <v>0.198</v>
      </c>
      <c r="P232" s="2"/>
      <c r="Q232" s="2">
        <f t="shared" si="4"/>
        <v>0.09900000000000003</v>
      </c>
    </row>
    <row r="233" spans="1:17" ht="12.75">
      <c r="A233" t="s">
        <v>121</v>
      </c>
      <c r="B233" s="2">
        <v>60.71</v>
      </c>
      <c r="C233" s="2">
        <v>-0.06</v>
      </c>
      <c r="D233" s="2">
        <v>-7.68</v>
      </c>
      <c r="E233" s="2">
        <v>0.546</v>
      </c>
      <c r="F233" s="2">
        <v>0.535</v>
      </c>
      <c r="G233" s="2">
        <v>0.513</v>
      </c>
      <c r="H233" s="2">
        <v>0.464</v>
      </c>
      <c r="I233" s="2"/>
      <c r="J233" s="2">
        <f t="shared" si="0"/>
        <v>0.07100000000000001</v>
      </c>
      <c r="K233" s="2"/>
      <c r="M233" s="2">
        <f t="shared" si="1"/>
        <v>0.30500000000000005</v>
      </c>
      <c r="N233" s="2">
        <f t="shared" si="2"/>
        <v>0.28300000000000003</v>
      </c>
      <c r="O233" s="2">
        <f t="shared" si="3"/>
        <v>0.20400000000000001</v>
      </c>
      <c r="P233" s="2"/>
      <c r="Q233" s="2">
        <f t="shared" si="4"/>
        <v>0.10100000000000003</v>
      </c>
    </row>
    <row r="234" spans="1:17" ht="12.75">
      <c r="A234" t="s">
        <v>122</v>
      </c>
      <c r="B234" s="2">
        <v>59.03</v>
      </c>
      <c r="C234" s="2">
        <v>-0.72</v>
      </c>
      <c r="D234" s="2">
        <v>-7.17</v>
      </c>
      <c r="E234" s="2">
        <v>0.575</v>
      </c>
      <c r="F234" s="2">
        <v>0.566</v>
      </c>
      <c r="G234" s="2">
        <v>0.538</v>
      </c>
      <c r="H234" s="2">
        <v>0.496</v>
      </c>
      <c r="I234" s="2"/>
      <c r="J234" s="2">
        <f t="shared" si="0"/>
        <v>0.06999999999999995</v>
      </c>
      <c r="K234" s="2"/>
      <c r="M234" s="2">
        <f t="shared" si="1"/>
        <v>0.33599999999999997</v>
      </c>
      <c r="N234" s="2">
        <f t="shared" si="2"/>
        <v>0.30800000000000005</v>
      </c>
      <c r="O234" s="2">
        <f t="shared" si="3"/>
        <v>0.236</v>
      </c>
      <c r="P234" s="2"/>
      <c r="Q234" s="2">
        <f t="shared" si="4"/>
        <v>0.09999999999999998</v>
      </c>
    </row>
    <row r="235" spans="1:17" ht="12.75">
      <c r="A235" t="s">
        <v>123</v>
      </c>
      <c r="B235" s="2">
        <v>58.71</v>
      </c>
      <c r="C235" s="2">
        <v>0.51</v>
      </c>
      <c r="D235" s="2">
        <v>-7.47</v>
      </c>
      <c r="E235" s="2">
        <v>0.579</v>
      </c>
      <c r="F235" s="2">
        <v>0.563</v>
      </c>
      <c r="G235" s="2">
        <v>0.548</v>
      </c>
      <c r="H235" s="2">
        <v>0.499</v>
      </c>
      <c r="I235" s="2"/>
      <c r="J235" s="2">
        <f t="shared" si="0"/>
        <v>0.06399999999999995</v>
      </c>
      <c r="K235" s="2"/>
      <c r="M235" s="2">
        <f t="shared" si="1"/>
        <v>0.33299999999999996</v>
      </c>
      <c r="N235" s="2">
        <f t="shared" si="2"/>
        <v>0.31800000000000006</v>
      </c>
      <c r="O235" s="2">
        <f t="shared" si="3"/>
        <v>0.239</v>
      </c>
      <c r="P235" s="2"/>
      <c r="Q235" s="2">
        <f t="shared" si="4"/>
        <v>0.09399999999999997</v>
      </c>
    </row>
    <row r="236" spans="1:17" ht="12.75">
      <c r="A236" t="s">
        <v>124</v>
      </c>
      <c r="B236" s="2">
        <v>59.05</v>
      </c>
      <c r="C236" s="2">
        <v>0.35</v>
      </c>
      <c r="D236" s="2">
        <v>-5.23</v>
      </c>
      <c r="E236" s="2">
        <v>0.572</v>
      </c>
      <c r="F236" s="2">
        <v>0.553</v>
      </c>
      <c r="G236" s="2">
        <v>0.544</v>
      </c>
      <c r="H236" s="2">
        <v>0.514</v>
      </c>
      <c r="I236" s="2"/>
      <c r="J236" s="2">
        <f t="shared" si="0"/>
        <v>0.039000000000000035</v>
      </c>
      <c r="K236" s="2"/>
      <c r="M236" s="2">
        <f t="shared" si="1"/>
        <v>0.32300000000000006</v>
      </c>
      <c r="N236" s="2">
        <f t="shared" si="2"/>
        <v>0.31400000000000006</v>
      </c>
      <c r="O236" s="2">
        <f t="shared" si="3"/>
        <v>0.254</v>
      </c>
      <c r="P236" s="2"/>
      <c r="Q236" s="2">
        <f t="shared" si="4"/>
        <v>0.06900000000000006</v>
      </c>
    </row>
    <row r="237" spans="1:17" ht="12.75">
      <c r="A237" t="s">
        <v>125</v>
      </c>
      <c r="B237" s="2">
        <v>59.88</v>
      </c>
      <c r="C237" s="2">
        <v>3.05</v>
      </c>
      <c r="D237" s="2">
        <v>-7.58</v>
      </c>
      <c r="E237" s="2">
        <v>0.556</v>
      </c>
      <c r="F237" s="2">
        <v>0.525</v>
      </c>
      <c r="G237" s="2">
        <v>0.538</v>
      </c>
      <c r="H237" s="2">
        <v>0.479</v>
      </c>
      <c r="I237" s="2"/>
      <c r="J237" s="2">
        <f t="shared" si="0"/>
        <v>0.05900000000000005</v>
      </c>
      <c r="K237" s="2"/>
      <c r="M237" s="2">
        <f t="shared" si="1"/>
        <v>0.29500000000000004</v>
      </c>
      <c r="N237" s="2">
        <f t="shared" si="2"/>
        <v>0.30800000000000005</v>
      </c>
      <c r="O237" s="2">
        <f t="shared" si="3"/>
        <v>0.21899999999999997</v>
      </c>
      <c r="P237" s="2"/>
      <c r="Q237" s="2">
        <f t="shared" si="4"/>
        <v>0.08900000000000008</v>
      </c>
    </row>
    <row r="238" spans="1:17" ht="12.75">
      <c r="A238" t="s">
        <v>126</v>
      </c>
      <c r="B238" s="2">
        <v>54.32</v>
      </c>
      <c r="C238" s="2">
        <v>0.22</v>
      </c>
      <c r="D238" s="2">
        <v>-9.09</v>
      </c>
      <c r="E238" s="2">
        <v>0.661</v>
      </c>
      <c r="F238" s="2">
        <v>0.647</v>
      </c>
      <c r="G238" s="2">
        <v>0.622</v>
      </c>
      <c r="H238" s="2">
        <v>0.557</v>
      </c>
      <c r="I238" s="2"/>
      <c r="J238" s="2">
        <f t="shared" si="0"/>
        <v>0.08999999999999997</v>
      </c>
      <c r="K238" s="2"/>
      <c r="M238" s="2">
        <f t="shared" si="1"/>
        <v>0.41700000000000004</v>
      </c>
      <c r="N238" s="2">
        <f t="shared" si="2"/>
        <v>0.392</v>
      </c>
      <c r="O238" s="2">
        <f t="shared" si="3"/>
        <v>0.29700000000000004</v>
      </c>
      <c r="P238" s="2"/>
      <c r="Q238" s="2">
        <f t="shared" si="4"/>
        <v>0.12</v>
      </c>
    </row>
    <row r="239" spans="1:17" ht="12.75">
      <c r="A239" t="s">
        <v>127</v>
      </c>
      <c r="B239" s="2">
        <v>57.19</v>
      </c>
      <c r="C239" s="2">
        <v>-0.52</v>
      </c>
      <c r="D239" s="2">
        <v>-8.29</v>
      </c>
      <c r="E239" s="2">
        <v>0.608</v>
      </c>
      <c r="F239" s="2">
        <v>0.6</v>
      </c>
      <c r="G239" s="2">
        <v>0.57</v>
      </c>
      <c r="H239" s="2">
        <v>0.516</v>
      </c>
      <c r="I239" s="2"/>
      <c r="J239" s="2">
        <f t="shared" si="0"/>
        <v>0.08399999999999996</v>
      </c>
      <c r="K239" s="2"/>
      <c r="M239" s="2">
        <f t="shared" si="1"/>
        <v>0.37</v>
      </c>
      <c r="N239" s="2">
        <f t="shared" si="2"/>
        <v>0.33999999999999997</v>
      </c>
      <c r="O239" s="2">
        <f t="shared" si="3"/>
        <v>0.256</v>
      </c>
      <c r="P239" s="2"/>
      <c r="Q239" s="2">
        <f t="shared" si="4"/>
        <v>0.11399999999999999</v>
      </c>
    </row>
    <row r="240" spans="1:17" ht="12.75">
      <c r="A240" t="s">
        <v>128</v>
      </c>
      <c r="B240" s="2">
        <v>61.69</v>
      </c>
      <c r="C240" s="2">
        <v>0.47</v>
      </c>
      <c r="D240" s="2">
        <v>-7.25</v>
      </c>
      <c r="E240" s="2">
        <v>0.528</v>
      </c>
      <c r="F240" s="2">
        <v>0.514</v>
      </c>
      <c r="G240" s="2">
        <v>0.5</v>
      </c>
      <c r="H240" s="2">
        <v>0.453</v>
      </c>
      <c r="I240" s="2"/>
      <c r="J240" s="2">
        <f t="shared" si="0"/>
        <v>0.061</v>
      </c>
      <c r="K240" s="2"/>
      <c r="M240" s="2">
        <f t="shared" si="1"/>
        <v>0.28400000000000003</v>
      </c>
      <c r="N240" s="2">
        <f t="shared" si="2"/>
        <v>0.27</v>
      </c>
      <c r="O240" s="2">
        <f t="shared" si="3"/>
        <v>0.193</v>
      </c>
      <c r="P240" s="2"/>
      <c r="Q240" s="2">
        <f t="shared" si="4"/>
        <v>0.09100000000000003</v>
      </c>
    </row>
    <row r="241" spans="1:17" ht="12.75">
      <c r="A241" t="s">
        <v>129</v>
      </c>
      <c r="B241" s="2">
        <v>60.99</v>
      </c>
      <c r="C241" s="2">
        <v>-0.1</v>
      </c>
      <c r="D241" s="2">
        <v>-7.19</v>
      </c>
      <c r="E241" s="2">
        <v>0.541</v>
      </c>
      <c r="F241" s="2">
        <v>0.53</v>
      </c>
      <c r="G241" s="2">
        <v>0.509</v>
      </c>
      <c r="H241" s="2">
        <v>0.464</v>
      </c>
      <c r="I241" s="2"/>
      <c r="J241" s="2">
        <f t="shared" si="0"/>
        <v>0.066</v>
      </c>
      <c r="K241" s="2"/>
      <c r="M241" s="2">
        <f t="shared" si="1"/>
        <v>0.30000000000000004</v>
      </c>
      <c r="N241" s="2">
        <f t="shared" si="2"/>
        <v>0.279</v>
      </c>
      <c r="O241" s="2">
        <f t="shared" si="3"/>
        <v>0.20400000000000001</v>
      </c>
      <c r="P241" s="2"/>
      <c r="Q241" s="2">
        <f t="shared" si="4"/>
        <v>0.09600000000000003</v>
      </c>
    </row>
    <row r="242" spans="1:17" ht="12.75">
      <c r="A242" t="s">
        <v>130</v>
      </c>
      <c r="B242" s="2">
        <v>59.05</v>
      </c>
      <c r="C242" s="2">
        <v>-0.42</v>
      </c>
      <c r="D242" s="2">
        <v>-6.51</v>
      </c>
      <c r="E242" s="2">
        <v>0.574</v>
      </c>
      <c r="F242" s="2">
        <v>0.562</v>
      </c>
      <c r="G242" s="2">
        <v>0.54</v>
      </c>
      <c r="H242" s="2">
        <v>0.502</v>
      </c>
      <c r="I242" s="2"/>
      <c r="J242" s="2">
        <f t="shared" si="0"/>
        <v>0.06000000000000005</v>
      </c>
      <c r="K242" s="2"/>
      <c r="M242" s="2">
        <f t="shared" si="1"/>
        <v>0.3320000000000001</v>
      </c>
      <c r="N242" s="2">
        <f t="shared" si="2"/>
        <v>0.31000000000000005</v>
      </c>
      <c r="O242" s="2">
        <f t="shared" si="3"/>
        <v>0.242</v>
      </c>
      <c r="P242" s="2"/>
      <c r="Q242" s="2">
        <f t="shared" si="4"/>
        <v>0.09000000000000008</v>
      </c>
    </row>
    <row r="243" spans="1:17" ht="12.75">
      <c r="A243" t="s">
        <v>131</v>
      </c>
      <c r="B243" s="2">
        <v>59.15</v>
      </c>
      <c r="C243" s="2">
        <v>0.73</v>
      </c>
      <c r="D243" s="2">
        <v>-6.96</v>
      </c>
      <c r="E243" s="2">
        <v>0.571</v>
      </c>
      <c r="F243" s="2">
        <v>0.553</v>
      </c>
      <c r="G243" s="2">
        <v>0.542</v>
      </c>
      <c r="H243" s="2">
        <v>0.496</v>
      </c>
      <c r="I243" s="2"/>
      <c r="J243" s="2">
        <f t="shared" si="0"/>
        <v>0.05700000000000005</v>
      </c>
      <c r="K243" s="2"/>
      <c r="M243" s="2">
        <f t="shared" si="1"/>
        <v>0.32300000000000006</v>
      </c>
      <c r="N243" s="2">
        <f t="shared" si="2"/>
        <v>0.31200000000000006</v>
      </c>
      <c r="O243" s="2">
        <f t="shared" si="3"/>
        <v>0.236</v>
      </c>
      <c r="P243" s="2"/>
      <c r="Q243" s="2">
        <f t="shared" si="4"/>
        <v>0.08700000000000008</v>
      </c>
    </row>
    <row r="244" spans="1:17" ht="12.75">
      <c r="A244" t="s">
        <v>132</v>
      </c>
      <c r="B244" s="2">
        <v>59.99</v>
      </c>
      <c r="C244" s="2">
        <v>0.76</v>
      </c>
      <c r="D244" s="2">
        <v>-4.64</v>
      </c>
      <c r="E244" s="2">
        <v>0.555</v>
      </c>
      <c r="F244" s="2">
        <v>0.534</v>
      </c>
      <c r="G244" s="2">
        <v>0.53</v>
      </c>
      <c r="H244" s="2">
        <v>0.504</v>
      </c>
      <c r="I244" s="2"/>
      <c r="J244" s="2">
        <f t="shared" si="0"/>
        <v>0.030000000000000027</v>
      </c>
      <c r="K244" s="2"/>
      <c r="M244" s="2">
        <f t="shared" si="1"/>
        <v>0.30400000000000005</v>
      </c>
      <c r="N244" s="2">
        <f t="shared" si="2"/>
        <v>0.30000000000000004</v>
      </c>
      <c r="O244" s="2">
        <f t="shared" si="3"/>
        <v>0.244</v>
      </c>
      <c r="P244" s="2"/>
      <c r="Q244" s="2">
        <f t="shared" si="4"/>
        <v>0.06000000000000005</v>
      </c>
    </row>
    <row r="245" spans="1:17" ht="12.75">
      <c r="A245" t="s">
        <v>133</v>
      </c>
      <c r="B245" s="2">
        <v>60.3</v>
      </c>
      <c r="C245" s="2">
        <v>2.61</v>
      </c>
      <c r="D245" s="2">
        <v>-6.9</v>
      </c>
      <c r="E245" s="2">
        <v>0.549</v>
      </c>
      <c r="F245" s="2">
        <v>0.521</v>
      </c>
      <c r="G245" s="2">
        <v>0.531</v>
      </c>
      <c r="H245" s="2">
        <v>0.479</v>
      </c>
      <c r="I245" s="2"/>
      <c r="J245" s="2">
        <f t="shared" si="0"/>
        <v>0.052000000000000046</v>
      </c>
      <c r="K245" s="2"/>
      <c r="M245" s="2">
        <f t="shared" si="1"/>
        <v>0.29100000000000004</v>
      </c>
      <c r="N245" s="2">
        <f t="shared" si="2"/>
        <v>0.30100000000000005</v>
      </c>
      <c r="O245" s="2">
        <f t="shared" si="3"/>
        <v>0.21899999999999997</v>
      </c>
      <c r="P245" s="2"/>
      <c r="Q245" s="2">
        <f t="shared" si="4"/>
        <v>0.08200000000000007</v>
      </c>
    </row>
    <row r="246" spans="1:17" ht="12.75">
      <c r="A246" t="s">
        <v>134</v>
      </c>
      <c r="B246" s="2">
        <v>55.18</v>
      </c>
      <c r="C246" s="2">
        <v>0.16</v>
      </c>
      <c r="D246" s="2">
        <v>-9.08</v>
      </c>
      <c r="E246" s="2">
        <v>0.645</v>
      </c>
      <c r="F246" s="2">
        <v>0.632</v>
      </c>
      <c r="G246" s="2">
        <v>0.606</v>
      </c>
      <c r="H246" s="2">
        <v>0.543</v>
      </c>
      <c r="I246" s="2"/>
      <c r="J246" s="2">
        <f t="shared" si="0"/>
        <v>0.08899999999999997</v>
      </c>
      <c r="K246" s="2"/>
      <c r="M246" s="2">
        <f t="shared" si="1"/>
        <v>0.402</v>
      </c>
      <c r="N246" s="2">
        <f t="shared" si="2"/>
        <v>0.376</v>
      </c>
      <c r="O246" s="2">
        <f t="shared" si="3"/>
        <v>0.28300000000000003</v>
      </c>
      <c r="P246" s="2"/>
      <c r="Q246" s="2">
        <f t="shared" si="4"/>
        <v>0.119</v>
      </c>
    </row>
    <row r="247" spans="1:17" ht="12.75">
      <c r="A247" t="s">
        <v>135</v>
      </c>
      <c r="B247" s="2">
        <v>55.94</v>
      </c>
      <c r="C247" s="2">
        <v>-1.52</v>
      </c>
      <c r="D247" s="2">
        <v>-9.84</v>
      </c>
      <c r="E247" s="2">
        <v>0.634</v>
      </c>
      <c r="F247" s="2">
        <v>0.633</v>
      </c>
      <c r="G247" s="2">
        <v>0.586</v>
      </c>
      <c r="H247" s="2">
        <v>0.522</v>
      </c>
      <c r="I247" s="2"/>
      <c r="J247" s="2">
        <f t="shared" si="0"/>
        <v>0.11099999999999999</v>
      </c>
      <c r="K247" s="2"/>
      <c r="M247" s="2">
        <f t="shared" si="1"/>
        <v>0.403</v>
      </c>
      <c r="N247" s="2">
        <f t="shared" si="2"/>
        <v>0.356</v>
      </c>
      <c r="O247" s="2">
        <f t="shared" si="3"/>
        <v>0.262</v>
      </c>
      <c r="P247" s="2"/>
      <c r="Q247" s="2">
        <f t="shared" si="4"/>
        <v>0.14100000000000001</v>
      </c>
    </row>
    <row r="248" spans="1:17" ht="12.75">
      <c r="A248" t="s">
        <v>136</v>
      </c>
      <c r="B248" s="2">
        <v>61.27</v>
      </c>
      <c r="C248" s="2">
        <v>0.61</v>
      </c>
      <c r="D248" s="2">
        <v>-8.08</v>
      </c>
      <c r="E248" s="2">
        <v>0.535</v>
      </c>
      <c r="F248" s="2">
        <v>0.522</v>
      </c>
      <c r="G248" s="2">
        <v>0.506</v>
      </c>
      <c r="H248" s="2">
        <v>0.452</v>
      </c>
      <c r="I248" s="2"/>
      <c r="J248" s="2">
        <f t="shared" si="0"/>
        <v>0.07</v>
      </c>
      <c r="K248" s="2"/>
      <c r="M248" s="2">
        <f t="shared" si="1"/>
        <v>0.29200000000000004</v>
      </c>
      <c r="N248" s="2">
        <f t="shared" si="2"/>
        <v>0.276</v>
      </c>
      <c r="O248" s="2">
        <f t="shared" si="3"/>
        <v>0.192</v>
      </c>
      <c r="P248" s="2"/>
      <c r="Q248" s="2">
        <f t="shared" si="4"/>
        <v>0.10000000000000003</v>
      </c>
    </row>
    <row r="249" spans="1:17" ht="12.75">
      <c r="A249" t="s">
        <v>137</v>
      </c>
      <c r="B249" s="2">
        <v>60.58</v>
      </c>
      <c r="C249" s="2">
        <v>-0.25</v>
      </c>
      <c r="D249" s="2">
        <v>-8.18</v>
      </c>
      <c r="E249" s="2">
        <v>0.549</v>
      </c>
      <c r="F249" s="2">
        <v>0.54</v>
      </c>
      <c r="G249" s="2">
        <v>0.514</v>
      </c>
      <c r="H249" s="2">
        <v>0.462</v>
      </c>
      <c r="I249" s="2"/>
      <c r="J249" s="2">
        <f t="shared" si="0"/>
        <v>0.07800000000000001</v>
      </c>
      <c r="K249" s="2"/>
      <c r="M249" s="2">
        <f t="shared" si="1"/>
        <v>0.31000000000000005</v>
      </c>
      <c r="N249" s="2">
        <f t="shared" si="2"/>
        <v>0.28400000000000003</v>
      </c>
      <c r="O249" s="2">
        <f t="shared" si="3"/>
        <v>0.202</v>
      </c>
      <c r="P249" s="2"/>
      <c r="Q249" s="2">
        <f t="shared" si="4"/>
        <v>0.10800000000000004</v>
      </c>
    </row>
    <row r="250" spans="1:17" ht="12.75">
      <c r="A250" t="s">
        <v>138</v>
      </c>
      <c r="B250" s="2">
        <v>58.57</v>
      </c>
      <c r="C250" s="2">
        <v>-1.11</v>
      </c>
      <c r="D250" s="2">
        <v>-7.87</v>
      </c>
      <c r="E250" s="2">
        <v>0.584</v>
      </c>
      <c r="F250" s="2">
        <v>0.579</v>
      </c>
      <c r="G250" s="2">
        <v>0.544</v>
      </c>
      <c r="H250" s="2">
        <v>0.497</v>
      </c>
      <c r="I250" s="2"/>
      <c r="J250" s="2">
        <f t="shared" si="0"/>
        <v>0.08199999999999996</v>
      </c>
      <c r="K250" s="2"/>
      <c r="M250" s="2">
        <f t="shared" si="1"/>
        <v>0.349</v>
      </c>
      <c r="N250" s="2">
        <f t="shared" si="2"/>
        <v>0.31400000000000006</v>
      </c>
      <c r="O250" s="2">
        <f t="shared" si="3"/>
        <v>0.237</v>
      </c>
      <c r="P250" s="2"/>
      <c r="Q250" s="2">
        <f t="shared" si="4"/>
        <v>0.11199999999999999</v>
      </c>
    </row>
    <row r="251" spans="1:17" ht="12.75">
      <c r="A251" t="s">
        <v>139</v>
      </c>
      <c r="B251" s="2">
        <v>58.24</v>
      </c>
      <c r="C251" s="2">
        <v>0.63</v>
      </c>
      <c r="D251" s="2">
        <v>-8.02</v>
      </c>
      <c r="E251" s="2">
        <v>0.588</v>
      </c>
      <c r="F251" s="2">
        <v>0.572</v>
      </c>
      <c r="G251" s="2">
        <v>0.556</v>
      </c>
      <c r="H251" s="2">
        <v>0.501</v>
      </c>
      <c r="I251" s="2"/>
      <c r="J251" s="2">
        <f t="shared" si="0"/>
        <v>0.07099999999999995</v>
      </c>
      <c r="K251" s="2"/>
      <c r="M251" s="2">
        <f t="shared" si="1"/>
        <v>0.34199999999999997</v>
      </c>
      <c r="N251" s="2">
        <f t="shared" si="2"/>
        <v>0.32600000000000007</v>
      </c>
      <c r="O251" s="2">
        <f t="shared" si="3"/>
        <v>0.241</v>
      </c>
      <c r="P251" s="2"/>
      <c r="Q251" s="2">
        <f t="shared" si="4"/>
        <v>0.10099999999999998</v>
      </c>
    </row>
    <row r="252" spans="1:17" ht="12.75">
      <c r="A252" t="s">
        <v>140</v>
      </c>
      <c r="B252" s="2">
        <v>58.71</v>
      </c>
      <c r="C252" s="2">
        <v>0.35</v>
      </c>
      <c r="D252" s="2">
        <v>-5.44</v>
      </c>
      <c r="E252" s="2">
        <v>0.578</v>
      </c>
      <c r="F252" s="2">
        <v>0.559</v>
      </c>
      <c r="G252" s="2">
        <v>0.549</v>
      </c>
      <c r="H252" s="2">
        <v>0.517</v>
      </c>
      <c r="I252" s="2"/>
      <c r="J252" s="2">
        <f t="shared" si="0"/>
        <v>0.04200000000000004</v>
      </c>
      <c r="K252" s="2"/>
      <c r="M252" s="2">
        <f t="shared" si="1"/>
        <v>0.32900000000000007</v>
      </c>
      <c r="N252" s="2">
        <f t="shared" si="2"/>
        <v>0.31900000000000006</v>
      </c>
      <c r="O252" s="2">
        <f t="shared" si="3"/>
        <v>0.257</v>
      </c>
      <c r="P252" s="2"/>
      <c r="Q252" s="2">
        <f t="shared" si="4"/>
        <v>0.07200000000000006</v>
      </c>
    </row>
    <row r="253" spans="1:17" ht="12.75">
      <c r="A253" t="s">
        <v>141</v>
      </c>
      <c r="B253" s="2">
        <v>58.95</v>
      </c>
      <c r="C253" s="2">
        <v>3.17</v>
      </c>
      <c r="D253" s="2">
        <v>-7.63</v>
      </c>
      <c r="E253" s="2">
        <v>0.572</v>
      </c>
      <c r="F253" s="2">
        <v>0.54</v>
      </c>
      <c r="G253" s="2">
        <v>0.555</v>
      </c>
      <c r="H253" s="2">
        <v>0.494</v>
      </c>
      <c r="I253" s="2"/>
      <c r="J253" s="2">
        <f t="shared" si="0"/>
        <v>0.061000000000000054</v>
      </c>
      <c r="K253" s="2"/>
      <c r="M253" s="2">
        <f t="shared" si="1"/>
        <v>0.31000000000000005</v>
      </c>
      <c r="N253" s="2">
        <f t="shared" si="2"/>
        <v>0.32500000000000007</v>
      </c>
      <c r="O253" s="2">
        <f t="shared" si="3"/>
        <v>0.23399999999999999</v>
      </c>
      <c r="P253" s="2"/>
      <c r="Q253" s="2">
        <f t="shared" si="4"/>
        <v>0.09100000000000008</v>
      </c>
    </row>
    <row r="254" spans="1:17" ht="12.75">
      <c r="A254" t="s">
        <v>142</v>
      </c>
      <c r="B254" s="2">
        <v>53.8</v>
      </c>
      <c r="C254" s="2">
        <v>0.77</v>
      </c>
      <c r="D254" s="2">
        <v>-9.74</v>
      </c>
      <c r="E254" s="2">
        <v>0.67</v>
      </c>
      <c r="F254" s="2">
        <v>0.653</v>
      </c>
      <c r="G254" s="2">
        <v>0.632</v>
      </c>
      <c r="H254" s="2">
        <v>0.56</v>
      </c>
      <c r="I254" s="2"/>
      <c r="J254" s="2">
        <f t="shared" si="0"/>
        <v>0.09299999999999997</v>
      </c>
      <c r="K254" s="2"/>
      <c r="M254" s="2">
        <f t="shared" si="1"/>
        <v>0.42300000000000004</v>
      </c>
      <c r="N254" s="2">
        <f t="shared" si="2"/>
        <v>0.402</v>
      </c>
      <c r="O254" s="2">
        <f t="shared" si="3"/>
        <v>0.30000000000000004</v>
      </c>
      <c r="P254" s="2"/>
      <c r="Q254" s="2">
        <f t="shared" si="4"/>
        <v>0.123</v>
      </c>
    </row>
    <row r="255" spans="1:17" ht="12.75">
      <c r="A255" t="s">
        <v>143</v>
      </c>
      <c r="B255" s="2">
        <v>56.4</v>
      </c>
      <c r="C255" s="2">
        <v>-0.35</v>
      </c>
      <c r="D255" s="2">
        <v>-9.03</v>
      </c>
      <c r="E255" s="2">
        <v>0.623</v>
      </c>
      <c r="F255" s="2">
        <v>0.614</v>
      </c>
      <c r="G255" s="2">
        <v>0.584</v>
      </c>
      <c r="H255" s="2">
        <v>0.522</v>
      </c>
      <c r="I255" s="2"/>
      <c r="J255" s="2">
        <f t="shared" si="0"/>
        <v>0.09199999999999997</v>
      </c>
      <c r="K255" s="2"/>
      <c r="M255" s="2">
        <f t="shared" si="1"/>
        <v>0.384</v>
      </c>
      <c r="N255" s="2">
        <f t="shared" si="2"/>
        <v>0.354</v>
      </c>
      <c r="O255" s="2">
        <f t="shared" si="3"/>
        <v>0.262</v>
      </c>
      <c r="P255" s="2"/>
      <c r="Q255" s="2">
        <f t="shared" si="4"/>
        <v>0.122</v>
      </c>
    </row>
    <row r="256" spans="1:17" ht="12.75">
      <c r="A256" t="s">
        <v>144</v>
      </c>
      <c r="B256" s="2">
        <v>61.07</v>
      </c>
      <c r="C256" s="2">
        <v>0.67</v>
      </c>
      <c r="D256" s="2">
        <v>-8.72</v>
      </c>
      <c r="E256" s="2">
        <v>0.539</v>
      </c>
      <c r="F256" s="2">
        <v>0.527</v>
      </c>
      <c r="G256" s="2">
        <v>0.51</v>
      </c>
      <c r="H256" s="2">
        <v>0.45</v>
      </c>
      <c r="I256" s="2"/>
      <c r="J256" s="2">
        <f aca="true" t="shared" si="5" ref="J256:J270">(MAX(F256:H256)-(MIN(F256:H256)))</f>
        <v>0.07700000000000001</v>
      </c>
      <c r="K256" s="2"/>
      <c r="M256" s="2">
        <f aca="true" t="shared" si="6" ref="M256:M270">F256-$F$190</f>
        <v>0.29700000000000004</v>
      </c>
      <c r="N256" s="2">
        <f aca="true" t="shared" si="7" ref="N256:N270">G256-$G$190</f>
        <v>0.28</v>
      </c>
      <c r="O256" s="2">
        <f aca="true" t="shared" si="8" ref="O256:O270">H256-$H$190</f>
        <v>0.19</v>
      </c>
      <c r="P256" s="2"/>
      <c r="Q256" s="2">
        <f aca="true" t="shared" si="9" ref="Q256:Q270">(MAX(M256:O256)-(MIN(M256:O256)))</f>
        <v>0.10700000000000004</v>
      </c>
    </row>
    <row r="257" spans="1:17" ht="12.75">
      <c r="A257" t="s">
        <v>145</v>
      </c>
      <c r="B257" s="2">
        <v>60.25</v>
      </c>
      <c r="C257" s="2">
        <v>0.15</v>
      </c>
      <c r="D257" s="2">
        <v>-8.54</v>
      </c>
      <c r="E257" s="2">
        <v>0.554</v>
      </c>
      <c r="F257" s="2">
        <v>0.543</v>
      </c>
      <c r="G257" s="2">
        <v>0.521</v>
      </c>
      <c r="H257" s="2">
        <v>0.464</v>
      </c>
      <c r="I257" s="2"/>
      <c r="J257" s="2">
        <f t="shared" si="5"/>
        <v>0.07900000000000001</v>
      </c>
      <c r="K257" s="2"/>
      <c r="M257" s="2">
        <f t="shared" si="6"/>
        <v>0.31300000000000006</v>
      </c>
      <c r="N257" s="2">
        <f t="shared" si="7"/>
        <v>0.29100000000000004</v>
      </c>
      <c r="O257" s="2">
        <f t="shared" si="8"/>
        <v>0.20400000000000001</v>
      </c>
      <c r="P257" s="2"/>
      <c r="Q257" s="2">
        <f t="shared" si="9"/>
        <v>0.10900000000000004</v>
      </c>
    </row>
    <row r="258" spans="1:17" ht="12.75">
      <c r="A258" t="s">
        <v>146</v>
      </c>
      <c r="B258" s="2">
        <v>58.06</v>
      </c>
      <c r="C258" s="2">
        <v>0.3</v>
      </c>
      <c r="D258" s="2">
        <v>-7.16</v>
      </c>
      <c r="E258" s="2">
        <v>0.591</v>
      </c>
      <c r="F258" s="2">
        <v>0.575</v>
      </c>
      <c r="G258" s="2">
        <v>0.559</v>
      </c>
      <c r="H258" s="2">
        <v>0.512</v>
      </c>
      <c r="I258" s="2"/>
      <c r="J258" s="2">
        <f t="shared" si="5"/>
        <v>0.06299999999999994</v>
      </c>
      <c r="K258" s="2"/>
      <c r="M258" s="2">
        <f t="shared" si="6"/>
        <v>0.345</v>
      </c>
      <c r="N258" s="2">
        <f t="shared" si="7"/>
        <v>0.32900000000000007</v>
      </c>
      <c r="O258" s="2">
        <f t="shared" si="8"/>
        <v>0.252</v>
      </c>
      <c r="P258" s="2"/>
      <c r="Q258" s="2">
        <f t="shared" si="9"/>
        <v>0.09299999999999997</v>
      </c>
    </row>
    <row r="259" spans="1:17" ht="12.75">
      <c r="A259" t="s">
        <v>147</v>
      </c>
      <c r="B259" s="2">
        <v>58.28</v>
      </c>
      <c r="C259" s="2">
        <v>0.68</v>
      </c>
      <c r="D259" s="2">
        <v>-7.68</v>
      </c>
      <c r="E259" s="2">
        <v>0.587</v>
      </c>
      <c r="F259" s="2">
        <v>0.57</v>
      </c>
      <c r="G259" s="2">
        <v>0.556</v>
      </c>
      <c r="H259" s="2">
        <v>0.504</v>
      </c>
      <c r="I259" s="2"/>
      <c r="J259" s="2">
        <f t="shared" si="5"/>
        <v>0.06599999999999995</v>
      </c>
      <c r="K259" s="2"/>
      <c r="M259" s="2">
        <f t="shared" si="6"/>
        <v>0.33999999999999997</v>
      </c>
      <c r="N259" s="2">
        <f t="shared" si="7"/>
        <v>0.32600000000000007</v>
      </c>
      <c r="O259" s="2">
        <f t="shared" si="8"/>
        <v>0.244</v>
      </c>
      <c r="P259" s="2"/>
      <c r="Q259" s="2">
        <f t="shared" si="9"/>
        <v>0.09599999999999997</v>
      </c>
    </row>
    <row r="260" spans="1:17" ht="12.75">
      <c r="A260" t="s">
        <v>148</v>
      </c>
      <c r="B260" s="2">
        <v>58.49</v>
      </c>
      <c r="C260" s="2">
        <v>1.02</v>
      </c>
      <c r="D260" s="2">
        <v>-5.25</v>
      </c>
      <c r="E260" s="2">
        <v>0.581</v>
      </c>
      <c r="F260" s="2">
        <v>0.558</v>
      </c>
      <c r="G260" s="2">
        <v>0.556</v>
      </c>
      <c r="H260" s="2">
        <v>0.523</v>
      </c>
      <c r="I260" s="2"/>
      <c r="J260" s="2">
        <f t="shared" si="5"/>
        <v>0.03500000000000003</v>
      </c>
      <c r="K260" s="2"/>
      <c r="M260" s="2">
        <f t="shared" si="6"/>
        <v>0.32800000000000007</v>
      </c>
      <c r="N260" s="2">
        <f t="shared" si="7"/>
        <v>0.32600000000000007</v>
      </c>
      <c r="O260" s="2">
        <f t="shared" si="8"/>
        <v>0.263</v>
      </c>
      <c r="P260" s="2"/>
      <c r="Q260" s="2">
        <f t="shared" si="9"/>
        <v>0.06500000000000006</v>
      </c>
    </row>
    <row r="261" spans="1:17" ht="12.75">
      <c r="A261" t="s">
        <v>149</v>
      </c>
      <c r="B261" s="2">
        <v>59.54</v>
      </c>
      <c r="C261" s="2">
        <v>3.92</v>
      </c>
      <c r="D261" s="2">
        <v>-7.35</v>
      </c>
      <c r="E261" s="2">
        <v>0.56</v>
      </c>
      <c r="F261" s="2">
        <v>0.524</v>
      </c>
      <c r="G261" s="2">
        <v>0.548</v>
      </c>
      <c r="H261" s="2">
        <v>0.487</v>
      </c>
      <c r="I261" s="2"/>
      <c r="J261" s="2">
        <f t="shared" si="5"/>
        <v>0.061000000000000054</v>
      </c>
      <c r="K261" s="2"/>
      <c r="M261" s="2">
        <f t="shared" si="6"/>
        <v>0.29400000000000004</v>
      </c>
      <c r="N261" s="2">
        <f t="shared" si="7"/>
        <v>0.31800000000000006</v>
      </c>
      <c r="O261" s="2">
        <f t="shared" si="8"/>
        <v>0.22699999999999998</v>
      </c>
      <c r="P261" s="2"/>
      <c r="Q261" s="2">
        <f t="shared" si="9"/>
        <v>0.09100000000000008</v>
      </c>
    </row>
    <row r="262" spans="1:17" ht="12.75">
      <c r="A262" t="s">
        <v>150</v>
      </c>
      <c r="B262" s="2">
        <v>53.95</v>
      </c>
      <c r="C262" s="2">
        <v>0.76</v>
      </c>
      <c r="D262" s="2">
        <v>-9.37</v>
      </c>
      <c r="E262" s="2">
        <v>0.667</v>
      </c>
      <c r="F262" s="2">
        <v>0.65</v>
      </c>
      <c r="G262" s="2">
        <v>0.631</v>
      </c>
      <c r="H262" s="2">
        <v>0.561</v>
      </c>
      <c r="I262" s="2"/>
      <c r="J262" s="2">
        <f t="shared" si="5"/>
        <v>0.08899999999999997</v>
      </c>
      <c r="K262" s="2"/>
      <c r="M262" s="2">
        <f t="shared" si="6"/>
        <v>0.42000000000000004</v>
      </c>
      <c r="N262" s="2">
        <f t="shared" si="7"/>
        <v>0.401</v>
      </c>
      <c r="O262" s="2">
        <f t="shared" si="8"/>
        <v>0.30100000000000005</v>
      </c>
      <c r="P262" s="2"/>
      <c r="Q262" s="2">
        <f t="shared" si="9"/>
        <v>0.119</v>
      </c>
    </row>
    <row r="263" spans="1:17" ht="12.75">
      <c r="A263" t="s">
        <v>151</v>
      </c>
      <c r="B263" s="2">
        <v>57.01</v>
      </c>
      <c r="C263" s="2">
        <v>-0.35</v>
      </c>
      <c r="D263" s="2">
        <v>-8.59</v>
      </c>
      <c r="E263" s="2">
        <v>0.612</v>
      </c>
      <c r="F263" s="2">
        <v>0.602</v>
      </c>
      <c r="G263" s="2">
        <v>0.573</v>
      </c>
      <c r="H263" s="2">
        <v>0.516</v>
      </c>
      <c r="I263" s="2"/>
      <c r="J263" s="2">
        <f t="shared" si="5"/>
        <v>0.08599999999999997</v>
      </c>
      <c r="K263" s="2"/>
      <c r="M263" s="2">
        <f t="shared" si="6"/>
        <v>0.372</v>
      </c>
      <c r="N263" s="2">
        <f t="shared" si="7"/>
        <v>0.34299999999999997</v>
      </c>
      <c r="O263" s="2">
        <f t="shared" si="8"/>
        <v>0.256</v>
      </c>
      <c r="P263" s="2"/>
      <c r="Q263" s="2">
        <f t="shared" si="9"/>
        <v>0.11599999999999999</v>
      </c>
    </row>
    <row r="264" spans="1:17" ht="12.75">
      <c r="A264" t="s">
        <v>152</v>
      </c>
      <c r="B264" s="2">
        <v>62.02</v>
      </c>
      <c r="C264" s="2">
        <v>0.82</v>
      </c>
      <c r="D264" s="2">
        <v>-6.99</v>
      </c>
      <c r="E264" s="2">
        <v>0.522</v>
      </c>
      <c r="F264" s="2">
        <v>0.506</v>
      </c>
      <c r="G264" s="2">
        <v>0.496</v>
      </c>
      <c r="H264" s="2">
        <v>0.45</v>
      </c>
      <c r="I264" s="2"/>
      <c r="J264" s="2">
        <f t="shared" si="5"/>
        <v>0.055999999999999994</v>
      </c>
      <c r="K264" s="2"/>
      <c r="M264" s="2">
        <f t="shared" si="6"/>
        <v>0.276</v>
      </c>
      <c r="N264" s="2">
        <f t="shared" si="7"/>
        <v>0.266</v>
      </c>
      <c r="O264" s="2">
        <f t="shared" si="8"/>
        <v>0.19</v>
      </c>
      <c r="P264" s="2"/>
      <c r="Q264" s="2">
        <f t="shared" si="9"/>
        <v>0.08600000000000002</v>
      </c>
    </row>
    <row r="265" spans="1:17" ht="12.75">
      <c r="A265" t="s">
        <v>153</v>
      </c>
      <c r="B265" s="2">
        <v>60.41</v>
      </c>
      <c r="C265" s="2">
        <v>0.02</v>
      </c>
      <c r="D265" s="2">
        <v>-7.66</v>
      </c>
      <c r="E265" s="2">
        <v>0.551</v>
      </c>
      <c r="F265" s="2">
        <v>0.539</v>
      </c>
      <c r="G265" s="2">
        <v>0.518</v>
      </c>
      <c r="H265" s="2">
        <v>0.469</v>
      </c>
      <c r="I265" s="2"/>
      <c r="J265" s="2">
        <f t="shared" si="5"/>
        <v>0.07000000000000006</v>
      </c>
      <c r="K265" s="2"/>
      <c r="M265" s="2">
        <f t="shared" si="6"/>
        <v>0.30900000000000005</v>
      </c>
      <c r="N265" s="2">
        <f t="shared" si="7"/>
        <v>0.28800000000000003</v>
      </c>
      <c r="O265" s="2">
        <f t="shared" si="8"/>
        <v>0.20899999999999996</v>
      </c>
      <c r="P265" s="2"/>
      <c r="Q265" s="2">
        <f t="shared" si="9"/>
        <v>0.10000000000000009</v>
      </c>
    </row>
    <row r="266" spans="1:17" ht="12.75">
      <c r="A266" t="s">
        <v>154</v>
      </c>
      <c r="B266" s="2">
        <v>59.13</v>
      </c>
      <c r="C266" s="2">
        <v>0.14</v>
      </c>
      <c r="D266" s="2">
        <v>-6.29</v>
      </c>
      <c r="E266" s="2">
        <v>0.572</v>
      </c>
      <c r="F266" s="2">
        <v>0.556</v>
      </c>
      <c r="G266" s="2">
        <v>0.541</v>
      </c>
      <c r="H266" s="2">
        <v>0.502</v>
      </c>
      <c r="I266" s="2"/>
      <c r="J266" s="2">
        <f t="shared" si="5"/>
        <v>0.05400000000000005</v>
      </c>
      <c r="K266" s="2"/>
      <c r="M266" s="2">
        <f t="shared" si="6"/>
        <v>0.32600000000000007</v>
      </c>
      <c r="N266" s="2">
        <f t="shared" si="7"/>
        <v>0.31100000000000005</v>
      </c>
      <c r="O266" s="2">
        <f t="shared" si="8"/>
        <v>0.242</v>
      </c>
      <c r="P266" s="2"/>
      <c r="Q266" s="2">
        <f t="shared" si="9"/>
        <v>0.08400000000000007</v>
      </c>
    </row>
    <row r="267" spans="1:17" ht="12.75">
      <c r="A267" t="s">
        <v>155</v>
      </c>
      <c r="B267" s="2">
        <v>58.97</v>
      </c>
      <c r="C267" s="2">
        <v>0.5</v>
      </c>
      <c r="D267" s="2">
        <v>-6.83</v>
      </c>
      <c r="E267" s="2">
        <v>0.574</v>
      </c>
      <c r="F267" s="2">
        <v>0.558</v>
      </c>
      <c r="G267" s="2">
        <v>0.545</v>
      </c>
      <c r="H267" s="2">
        <v>0.5</v>
      </c>
      <c r="I267" s="2"/>
      <c r="J267" s="2">
        <f t="shared" si="5"/>
        <v>0.05800000000000005</v>
      </c>
      <c r="K267" s="2"/>
      <c r="M267" s="2">
        <f t="shared" si="6"/>
        <v>0.32800000000000007</v>
      </c>
      <c r="N267" s="2">
        <f t="shared" si="7"/>
        <v>0.31500000000000006</v>
      </c>
      <c r="O267" s="2">
        <f t="shared" si="8"/>
        <v>0.24</v>
      </c>
      <c r="P267" s="2"/>
      <c r="Q267" s="2">
        <f t="shared" si="9"/>
        <v>0.08800000000000008</v>
      </c>
    </row>
    <row r="268" spans="1:17" ht="12.75">
      <c r="A268" t="s">
        <v>156</v>
      </c>
      <c r="B268" s="2">
        <v>59.51</v>
      </c>
      <c r="C268" s="2">
        <v>0.77</v>
      </c>
      <c r="D268" s="2">
        <v>-4.39</v>
      </c>
      <c r="E268" s="2">
        <v>0.563</v>
      </c>
      <c r="F268" s="2">
        <v>0.54</v>
      </c>
      <c r="G268" s="2">
        <v>0.538</v>
      </c>
      <c r="H268" s="2">
        <v>0.514</v>
      </c>
      <c r="I268" s="2"/>
      <c r="J268" s="2">
        <f t="shared" si="5"/>
        <v>0.026000000000000023</v>
      </c>
      <c r="K268" s="2"/>
      <c r="M268" s="2">
        <f t="shared" si="6"/>
        <v>0.31000000000000005</v>
      </c>
      <c r="N268" s="2">
        <f t="shared" si="7"/>
        <v>0.30800000000000005</v>
      </c>
      <c r="O268" s="2">
        <f t="shared" si="8"/>
        <v>0.254</v>
      </c>
      <c r="P268" s="2"/>
      <c r="Q268" s="2">
        <f t="shared" si="9"/>
        <v>0.05600000000000005</v>
      </c>
    </row>
    <row r="269" spans="1:17" ht="12.75">
      <c r="A269" t="s">
        <v>157</v>
      </c>
      <c r="B269" s="2">
        <v>60.29</v>
      </c>
      <c r="C269" s="2">
        <v>2.78</v>
      </c>
      <c r="D269" s="2">
        <v>-6.96</v>
      </c>
      <c r="E269" s="2">
        <v>0.549</v>
      </c>
      <c r="F269" s="2">
        <v>0.519</v>
      </c>
      <c r="G269" s="2">
        <v>0.531</v>
      </c>
      <c r="H269" s="2">
        <v>0.479</v>
      </c>
      <c r="I269" s="2"/>
      <c r="J269" s="2">
        <f t="shared" si="5"/>
        <v>0.052000000000000046</v>
      </c>
      <c r="K269" s="2"/>
      <c r="M269" s="2">
        <f t="shared" si="6"/>
        <v>0.28900000000000003</v>
      </c>
      <c r="N269" s="2">
        <f t="shared" si="7"/>
        <v>0.30100000000000005</v>
      </c>
      <c r="O269" s="2">
        <f t="shared" si="8"/>
        <v>0.21899999999999997</v>
      </c>
      <c r="P269" s="2"/>
      <c r="Q269" s="2">
        <f t="shared" si="9"/>
        <v>0.08200000000000007</v>
      </c>
    </row>
    <row r="270" spans="1:17" ht="12.75">
      <c r="A270" t="s">
        <v>158</v>
      </c>
      <c r="B270" s="2">
        <v>54.86</v>
      </c>
      <c r="C270" s="2">
        <v>0.54</v>
      </c>
      <c r="D270" s="2">
        <v>-8.33</v>
      </c>
      <c r="E270" s="2">
        <v>0.65</v>
      </c>
      <c r="F270" s="2">
        <v>0.632</v>
      </c>
      <c r="G270" s="2">
        <v>0.614</v>
      </c>
      <c r="H270" s="2">
        <v>0.555</v>
      </c>
      <c r="I270" s="2"/>
      <c r="J270" s="2">
        <f t="shared" si="5"/>
        <v>0.07699999999999996</v>
      </c>
      <c r="K270" s="2"/>
      <c r="M270" s="2">
        <f t="shared" si="6"/>
        <v>0.402</v>
      </c>
      <c r="N270" s="2">
        <f t="shared" si="7"/>
        <v>0.384</v>
      </c>
      <c r="O270" s="2">
        <f t="shared" si="8"/>
        <v>0.29500000000000004</v>
      </c>
      <c r="P270" s="2"/>
      <c r="Q270" s="2">
        <f t="shared" si="9"/>
        <v>0.10699999999999998</v>
      </c>
    </row>
    <row r="271" spans="1:17" ht="12.75">
      <c r="A271" t="s">
        <v>207</v>
      </c>
      <c r="B271" s="2">
        <f>MAX(B191:B270)</f>
        <v>62.02</v>
      </c>
      <c r="C271" s="2">
        <f aca="true" t="shared" si="10" ref="C271:Q271">MAX(C191:C270)</f>
        <v>4.14</v>
      </c>
      <c r="D271" s="2">
        <f t="shared" si="10"/>
        <v>-4.39</v>
      </c>
      <c r="E271" s="2">
        <f t="shared" si="10"/>
        <v>0.67</v>
      </c>
      <c r="F271" s="2">
        <f t="shared" si="10"/>
        <v>0.655</v>
      </c>
      <c r="G271" s="2">
        <f t="shared" si="10"/>
        <v>0.632</v>
      </c>
      <c r="H271" s="2">
        <f t="shared" si="10"/>
        <v>0.562</v>
      </c>
      <c r="I271" s="2" t="s">
        <v>207</v>
      </c>
      <c r="J271" s="2">
        <f t="shared" si="10"/>
        <v>0.11099999999999999</v>
      </c>
      <c r="K271" s="2"/>
      <c r="L271" t="s">
        <v>390</v>
      </c>
      <c r="M271" s="2">
        <f>MAX(M191:M270)</f>
        <v>0.42500000000000004</v>
      </c>
      <c r="N271" s="2">
        <f>MAX(N191:N270)</f>
        <v>0.402</v>
      </c>
      <c r="O271" s="2">
        <f>MAX(O191:O270)</f>
        <v>0.30200000000000005</v>
      </c>
      <c r="P271" s="2" t="s">
        <v>390</v>
      </c>
      <c r="Q271" s="2">
        <f t="shared" si="10"/>
        <v>0.14100000000000001</v>
      </c>
    </row>
    <row r="272" spans="1:17" ht="12.75">
      <c r="A272" t="s">
        <v>208</v>
      </c>
      <c r="B272" s="2">
        <f>MIN(B191:B270)</f>
        <v>53.8</v>
      </c>
      <c r="C272" s="2">
        <f aca="true" t="shared" si="11" ref="C272:H272">MIN(C191:C270)</f>
        <v>-1.52</v>
      </c>
      <c r="D272" s="2">
        <f t="shared" si="11"/>
        <v>-9.84</v>
      </c>
      <c r="E272" s="2">
        <f t="shared" si="11"/>
        <v>0.522</v>
      </c>
      <c r="F272" s="2">
        <f t="shared" si="11"/>
        <v>0.506</v>
      </c>
      <c r="G272" s="2">
        <f t="shared" si="11"/>
        <v>0.496</v>
      </c>
      <c r="H272" s="2">
        <f t="shared" si="11"/>
        <v>0.45</v>
      </c>
      <c r="I272" s="2" t="s">
        <v>175</v>
      </c>
      <c r="J272" s="2">
        <f>AVERAGE(J191:J270)</f>
        <v>0.06613749999999999</v>
      </c>
      <c r="K272" s="2"/>
      <c r="L272" t="s">
        <v>391</v>
      </c>
      <c r="M272" s="2">
        <f>MIN(M191:M270)</f>
        <v>0.276</v>
      </c>
      <c r="N272" s="2">
        <f>MIN(N191:N270)</f>
        <v>0.266</v>
      </c>
      <c r="O272" s="2">
        <f>MIN(O191:O270)</f>
        <v>0.19</v>
      </c>
      <c r="P272" s="2" t="s">
        <v>175</v>
      </c>
      <c r="Q272" s="2">
        <f>AVERAGE(Q191:Q270)</f>
        <v>0.09613750000000003</v>
      </c>
    </row>
    <row r="273" spans="1:16" ht="12.75">
      <c r="A273" t="s">
        <v>200</v>
      </c>
      <c r="B273" s="2">
        <f>+B271-B272</f>
        <v>8.220000000000006</v>
      </c>
      <c r="C273" s="2">
        <f aca="true" t="shared" si="12" ref="C273:H273">+C271-C272</f>
        <v>5.66</v>
      </c>
      <c r="D273" s="2">
        <f t="shared" si="12"/>
        <v>5.45</v>
      </c>
      <c r="E273" s="2">
        <f t="shared" si="12"/>
        <v>0.14800000000000002</v>
      </c>
      <c r="F273" s="2">
        <f t="shared" si="12"/>
        <v>0.14900000000000002</v>
      </c>
      <c r="G273" s="2">
        <f t="shared" si="12"/>
        <v>0.136</v>
      </c>
      <c r="H273" s="2">
        <f t="shared" si="12"/>
        <v>0.11200000000000004</v>
      </c>
      <c r="I273" s="2"/>
      <c r="J273" s="2"/>
      <c r="K273" s="2"/>
      <c r="L273" t="s">
        <v>392</v>
      </c>
      <c r="M273" s="2">
        <f>+M271-M272</f>
        <v>0.14900000000000002</v>
      </c>
      <c r="N273" s="2">
        <f>+N271-N272</f>
        <v>0.136</v>
      </c>
      <c r="O273" s="2">
        <f>+O271-O272</f>
        <v>0.11200000000000004</v>
      </c>
      <c r="P273" s="2"/>
    </row>
    <row r="274" spans="1:16" ht="12.75">
      <c r="A274" t="s">
        <v>175</v>
      </c>
      <c r="B274" s="2">
        <f>AVERAGE(B191:B270)</f>
        <v>58.48300000000002</v>
      </c>
      <c r="C274" s="2">
        <f aca="true" t="shared" si="13" ref="C274:H274">AVERAGE(C191:C270)</f>
        <v>0.7493749999999998</v>
      </c>
      <c r="D274" s="2">
        <f t="shared" si="13"/>
        <v>-7.539499999999999</v>
      </c>
      <c r="E274" s="2">
        <f t="shared" si="13"/>
        <v>0.5837750000000004</v>
      </c>
      <c r="F274" s="2">
        <f t="shared" si="13"/>
        <v>0.566225</v>
      </c>
      <c r="G274" s="2">
        <f t="shared" si="13"/>
        <v>0.5536625</v>
      </c>
      <c r="H274" s="2">
        <f t="shared" si="13"/>
        <v>0.5022375</v>
      </c>
      <c r="I274" s="2"/>
      <c r="J274" s="2"/>
      <c r="K274" s="2"/>
      <c r="L274" t="s">
        <v>393</v>
      </c>
      <c r="M274" s="2">
        <f>AVERAGE(M191:M270)</f>
        <v>0.3362250000000001</v>
      </c>
      <c r="N274" s="2">
        <f>AVERAGE(N191:N270)</f>
        <v>0.3236625000000001</v>
      </c>
      <c r="O274" s="2">
        <f>AVERAGE(O191:O270)</f>
        <v>0.2422375000000001</v>
      </c>
      <c r="P274" s="2"/>
    </row>
    <row r="276" ht="20.25">
      <c r="A276" s="47" t="s">
        <v>205</v>
      </c>
    </row>
    <row r="278" spans="4:9" ht="12.75">
      <c r="D278" t="s">
        <v>370</v>
      </c>
      <c r="E278" t="s">
        <v>369</v>
      </c>
      <c r="F278" t="s">
        <v>371</v>
      </c>
      <c r="G278" t="s">
        <v>372</v>
      </c>
      <c r="H278" t="s">
        <v>373</v>
      </c>
      <c r="I278" t="s">
        <v>374</v>
      </c>
    </row>
    <row r="279" spans="2:9" ht="15.75">
      <c r="B279" s="94" t="s">
        <v>377</v>
      </c>
      <c r="C279" s="95"/>
      <c r="D279" s="93">
        <v>0.002</v>
      </c>
      <c r="E279" s="93">
        <v>0.002</v>
      </c>
      <c r="F279" s="93">
        <v>0</v>
      </c>
      <c r="G279" s="93">
        <v>0</v>
      </c>
      <c r="H279" s="93">
        <v>0</v>
      </c>
      <c r="I279" s="93">
        <v>0</v>
      </c>
    </row>
    <row r="283" spans="3:12" ht="12.75">
      <c r="C283" t="s">
        <v>376</v>
      </c>
      <c r="D283" s="92">
        <f aca="true" t="shared" si="14" ref="D283:I283">ABS(D279)</f>
        <v>0.002</v>
      </c>
      <c r="E283" s="92">
        <f t="shared" si="14"/>
        <v>0.002</v>
      </c>
      <c r="F283" s="92">
        <f t="shared" si="14"/>
        <v>0</v>
      </c>
      <c r="G283" s="92">
        <f t="shared" si="14"/>
        <v>0</v>
      </c>
      <c r="H283" s="92">
        <f t="shared" si="14"/>
        <v>0</v>
      </c>
      <c r="I283" s="92">
        <f t="shared" si="14"/>
        <v>0</v>
      </c>
      <c r="L283" s="97">
        <f>MAX(E279,G279,I279)</f>
        <v>0.002</v>
      </c>
    </row>
    <row r="284" ht="12.75">
      <c r="L284" s="97">
        <f>MIN(E279,G279,I279)</f>
        <v>0</v>
      </c>
    </row>
    <row r="285" spans="9:12" ht="12.75">
      <c r="I285" t="s">
        <v>382</v>
      </c>
      <c r="L285" s="97">
        <f>ABS(L283-L284)</f>
        <v>0.002</v>
      </c>
    </row>
    <row r="286" ht="12.75">
      <c r="L286" s="97"/>
    </row>
    <row r="287" ht="12.75">
      <c r="L287" s="97">
        <f>MAX(D279,F279,H279)</f>
        <v>0.002</v>
      </c>
    </row>
    <row r="288" ht="12.75">
      <c r="L288" s="97">
        <f>MIN(D279,F279,H279)</f>
        <v>0</v>
      </c>
    </row>
    <row r="289" spans="9:12" ht="12.75">
      <c r="I289" t="s">
        <v>383</v>
      </c>
      <c r="L289" s="97">
        <f>ABS(L287-L288)</f>
        <v>0.002</v>
      </c>
    </row>
    <row r="290" ht="12.75">
      <c r="L290" s="97"/>
    </row>
    <row r="291" spans="9:12" ht="12.75">
      <c r="I291" t="s">
        <v>380</v>
      </c>
      <c r="L291" s="97">
        <f>MAX(E283,G283,I283)</f>
        <v>0.002</v>
      </c>
    </row>
    <row r="292" spans="9:12" ht="12.75">
      <c r="I292" t="s">
        <v>381</v>
      </c>
      <c r="L292" s="92">
        <f>MAX(D283,F283,H283)</f>
        <v>0.002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selection activeCell="J14" sqref="J14"/>
    </sheetView>
  </sheetViews>
  <sheetFormatPr defaultColWidth="9.140625" defaultRowHeight="12.75"/>
  <cols>
    <col min="2" max="4" width="9.28125" style="0" bestFit="1" customWidth="1"/>
    <col min="5" max="5" width="10.7109375" style="0" customWidth="1"/>
    <col min="6" max="9" width="9.28125" style="0" bestFit="1" customWidth="1"/>
    <col min="10" max="12" width="10.8515625" style="0" bestFit="1" customWidth="1"/>
  </cols>
  <sheetData>
    <row r="1" ht="30">
      <c r="A1" s="63" t="s">
        <v>301</v>
      </c>
    </row>
    <row r="2" spans="1:7" ht="12.75">
      <c r="A2" t="s">
        <v>346</v>
      </c>
      <c r="B2" s="107"/>
      <c r="C2" s="107"/>
      <c r="D2" s="107"/>
      <c r="E2" s="106"/>
      <c r="F2" t="s">
        <v>347</v>
      </c>
      <c r="G2" s="66"/>
    </row>
    <row r="3" spans="1:3" ht="20.25">
      <c r="A3" s="47" t="s">
        <v>299</v>
      </c>
      <c r="B3" s="47"/>
      <c r="C3" s="47"/>
    </row>
    <row r="4" spans="5:6" ht="12.75">
      <c r="E4" t="s">
        <v>202</v>
      </c>
      <c r="F4" t="s">
        <v>203</v>
      </c>
    </row>
    <row r="5" spans="2:6" ht="12.75">
      <c r="B5" t="s">
        <v>201</v>
      </c>
      <c r="E5" s="57">
        <f>$K$24</f>
        <v>20</v>
      </c>
      <c r="F5">
        <v>36</v>
      </c>
    </row>
    <row r="6" spans="2:6" ht="12.75">
      <c r="B6" t="s">
        <v>204</v>
      </c>
      <c r="E6" s="57">
        <f>$G$33</f>
        <v>3</v>
      </c>
      <c r="F6">
        <v>8</v>
      </c>
    </row>
    <row r="7" spans="2:6" ht="12.75">
      <c r="B7" t="s">
        <v>185</v>
      </c>
      <c r="E7" s="65">
        <f>$J$70</f>
        <v>6</v>
      </c>
      <c r="F7">
        <v>8</v>
      </c>
    </row>
    <row r="8" spans="2:6" ht="12.75">
      <c r="B8" t="s">
        <v>211</v>
      </c>
      <c r="E8" s="57">
        <f>$G$119</f>
        <v>6</v>
      </c>
      <c r="F8">
        <v>12</v>
      </c>
    </row>
    <row r="9" spans="2:6" ht="12.75">
      <c r="B9" t="s">
        <v>302</v>
      </c>
      <c r="E9" s="57">
        <f>$G$122</f>
        <v>0</v>
      </c>
      <c r="F9">
        <v>10</v>
      </c>
    </row>
    <row r="10" spans="2:6" ht="12.75">
      <c r="B10" t="s">
        <v>300</v>
      </c>
      <c r="E10" s="57">
        <f>$G$131</f>
        <v>0</v>
      </c>
      <c r="F10">
        <v>8</v>
      </c>
    </row>
    <row r="11" spans="2:6" ht="12.75">
      <c r="B11" t="s">
        <v>205</v>
      </c>
      <c r="E11" s="64">
        <f>K144</f>
        <v>18</v>
      </c>
      <c r="F11">
        <v>18</v>
      </c>
    </row>
    <row r="12" spans="4:6" ht="12.75">
      <c r="D12" t="s">
        <v>209</v>
      </c>
      <c r="E12" s="57">
        <f>SUM(E5:E11)</f>
        <v>53</v>
      </c>
      <c r="F12">
        <f>SUM(F5:F11)</f>
        <v>100</v>
      </c>
    </row>
    <row r="14" spans="1:4" ht="18">
      <c r="A14" s="46" t="s">
        <v>159</v>
      </c>
      <c r="C14" s="46"/>
      <c r="D14" s="46" t="s">
        <v>160</v>
      </c>
    </row>
    <row r="17" spans="1:12" s="58" customFormat="1" ht="39" customHeight="1">
      <c r="A17" s="58" t="s">
        <v>35</v>
      </c>
      <c r="B17" s="58" t="s">
        <v>303</v>
      </c>
      <c r="C17" s="58" t="s">
        <v>162</v>
      </c>
      <c r="D17" s="58" t="s">
        <v>163</v>
      </c>
      <c r="E17" s="58" t="s">
        <v>304</v>
      </c>
      <c r="F17" s="58" t="s">
        <v>164</v>
      </c>
      <c r="G17" s="58" t="s">
        <v>165</v>
      </c>
      <c r="H17" s="58" t="s">
        <v>166</v>
      </c>
      <c r="J17" s="59" t="s">
        <v>170</v>
      </c>
      <c r="K17" s="59" t="s">
        <v>171</v>
      </c>
      <c r="L17" s="59" t="s">
        <v>172</v>
      </c>
    </row>
    <row r="18" spans="1:12" ht="12.75">
      <c r="A18" t="s">
        <v>161</v>
      </c>
      <c r="B18" s="60">
        <f>'Data Entry'!$E$62</f>
        <v>0.65</v>
      </c>
      <c r="C18" s="60">
        <f>'Data Entry'!$E$59</f>
        <v>0.31</v>
      </c>
      <c r="D18" s="88">
        <f>(100*((1-(10^-(C18-'Data Entry'!$E$6)))/((1-(10^-(B18-'Data Entry'!$E$6))))))</f>
        <v>27.143167267325342</v>
      </c>
      <c r="E18" s="60">
        <f>'Data Entry'!$E$60</f>
        <v>0.38</v>
      </c>
      <c r="F18" s="88">
        <f>(100*((1-(10^-(E18-'Data Entry'!$E$6)))/((1-(10^-(B18-'Data Entry'!$E$6))))))</f>
        <v>47.11991274142677</v>
      </c>
      <c r="G18" s="60">
        <f>'Data Entry'!$E$61</f>
        <v>0.56</v>
      </c>
      <c r="H18" s="88">
        <f>(100*((1-(10^-(G18-'Data Entry'!$E$6)))/((1-(10^-(B18-'Data Entry'!$E$6))))))</f>
        <v>85.87540380126913</v>
      </c>
      <c r="I18" s="61"/>
      <c r="J18" s="62">
        <f>IF(AND(D18&gt;=21.449,D18&lt;=28.444),3,IF(AND(D18&gt;=20.449,D18&lt;=29.444),2,IF(AND(D18&lt;=20.444,D18&gt;=29.445),0,0)))</f>
        <v>3</v>
      </c>
      <c r="K18" s="62">
        <f>IF(AND(F18&gt;=44.449,F18&lt;=54.444),3,IF(AND(F18&gt;=44.449,F18&lt;=55.444),2,IF(AND(F18&lt;=44.444,F18&gt;=56.445),0,0)))</f>
        <v>3</v>
      </c>
      <c r="L18" s="62">
        <f>IF(AND(H18&gt;=71.449,H18&lt;=78.444),3,IF(AND(H18&gt;=70.449,H18&lt;=79.444),2,IF(AND(H18&lt;=70.444,H18&gt;=79.445),0,0)))</f>
        <v>0</v>
      </c>
    </row>
    <row r="19" spans="1:12" ht="12.75">
      <c r="A19" t="s">
        <v>167</v>
      </c>
      <c r="B19" s="60">
        <f>'Data Entry'!$F$66</f>
        <v>0.7</v>
      </c>
      <c r="C19" s="60">
        <f>'Data Entry'!$F$63</f>
        <v>0.32</v>
      </c>
      <c r="D19" s="88">
        <f>(100*((1-(10^-(C19-'Data Entry'!$F$6)))/((1-(10^-(B19-'Data Entry'!$F$6))))))</f>
        <v>28.30943499537581</v>
      </c>
      <c r="E19" s="60">
        <f>'Data Entry'!$F$64</f>
        <v>0.41</v>
      </c>
      <c r="F19" s="88">
        <f>(100*((1-(10^-(E19-'Data Entry'!$F$6)))/((1-(10^-(B19-'Data Entry'!$F$6))))))</f>
        <v>51.32020765498111</v>
      </c>
      <c r="G19" s="60">
        <f>'Data Entry'!$F$65</f>
        <v>0.6</v>
      </c>
      <c r="H19" s="88">
        <f>(100*((1-(10^-(G19-'Data Entry'!$F$6)))/((1-(10^-(B19-'Data Entry'!$F$6))))))</f>
        <v>86.7300026949679</v>
      </c>
      <c r="I19" s="61"/>
      <c r="J19" s="62">
        <f>IF(AND(D19&gt;=21.45,D19&lt;=28.44),3,IF(AND(D19&gt;=20.45,D19&lt;=29.44),2,IF(AND(D19&lt;=20.44,D19&gt;=29.45),0,0)))</f>
        <v>3</v>
      </c>
      <c r="K19" s="62">
        <f>IF(AND(F19&gt;=44.449,F19&lt;=54.444),3,IF(AND(F19&gt;=44.449,F19&lt;=55.444),2,IF(AND(F19&lt;=44.444,F19&gt;=56.445),0,0)))</f>
        <v>3</v>
      </c>
      <c r="L19" s="62">
        <f>IF(AND(H19&gt;=71.449,H19&lt;=78.444),3,IF(AND(H19&gt;=70.449,H19&lt;=79.444),2,IF(AND(H19&lt;=70.444,H19&gt;=79.445),0,0)))</f>
        <v>0</v>
      </c>
    </row>
    <row r="20" spans="1:12" ht="12.75">
      <c r="A20" t="s">
        <v>168</v>
      </c>
      <c r="B20" s="60">
        <f>'Data Entry'!$G$70</f>
        <v>0.63</v>
      </c>
      <c r="C20" s="60">
        <f>'Data Entry'!$G$67</f>
        <v>0.32</v>
      </c>
      <c r="D20" s="88">
        <f>(100*((1-(10^-(C20-'Data Entry'!$G$6)))/((1-(10^-(B20-'Data Entry'!$G$6))))))</f>
        <v>22.502930096644373</v>
      </c>
      <c r="E20" s="60">
        <f>'Data Entry'!$G$68</f>
        <v>0.39</v>
      </c>
      <c r="F20" s="88">
        <f>(100*((1-(10^-(E20-'Data Entry'!$G$6)))/((1-(10^-(B20-'Data Entry'!$G$6))))))</f>
        <v>45.11344941123131</v>
      </c>
      <c r="G20" s="60">
        <f>'Data Entry'!$G$69</f>
        <v>0.56</v>
      </c>
      <c r="H20" s="88">
        <f>(100*((1-(10^-(G20-'Data Entry'!$G$6)))/((1-(10^-(B20-'Data Entry'!$G$6))))))</f>
        <v>86.98900418245353</v>
      </c>
      <c r="I20" s="61"/>
      <c r="J20" s="62">
        <f>IF(AND(D20&gt;=21.45,D20&lt;=28.44),3,IF(AND(D20&gt;=20.45,D20&lt;=29.44),2,IF(AND(D20&lt;=20.44,D20&gt;=29.45),0,0)))</f>
        <v>3</v>
      </c>
      <c r="K20" s="62">
        <f>IF(AND(F20&gt;=44.449,F20&lt;=54.444),3,IF(AND(F20&gt;=44.449,F20&lt;=55.444),2,IF(AND(F20&lt;=44.444,F20&gt;=56.445),0,0)))</f>
        <v>3</v>
      </c>
      <c r="L20" s="62">
        <f>IF(AND(H20&gt;=71.449,H20&lt;=78.444),3,IF(AND(H20&gt;=70.449,H20&lt;=79.444),2,IF(AND(H20&lt;=70.444,H20&gt;=79.445),0,0)))</f>
        <v>0</v>
      </c>
    </row>
    <row r="21" spans="1:12" ht="12.75">
      <c r="A21" t="s">
        <v>169</v>
      </c>
      <c r="B21" s="60">
        <f>'Data Entry'!$H$58</f>
        <v>1.02</v>
      </c>
      <c r="C21" s="60">
        <f>'Data Entry'!$H$55</f>
        <v>0.36</v>
      </c>
      <c r="D21" s="88">
        <f>(100*((1-(10^-(C21-'Data Entry'!$H$6)))/((1-(10^-(B21-'Data Entry'!$H$6))))))</f>
        <v>30.876569008961614</v>
      </c>
      <c r="E21" s="60">
        <f>'Data Entry'!$H$56</f>
        <v>0.5</v>
      </c>
      <c r="F21" s="88">
        <f>(100*((1-(10^-(E21-'Data Entry'!$H$6)))/((1-(10^-(B21-'Data Entry'!$H$6))))))</f>
        <v>55.25873834440124</v>
      </c>
      <c r="G21" s="60">
        <f>'Data Entry'!$H$57</f>
        <v>0.82</v>
      </c>
      <c r="H21" s="88">
        <f>(100*((1-(10^-(G21-'Data Entry'!$H$6)))/((1-(10^-(B21-'Data Entry'!$H$6))))))</f>
        <v>88.67791615572106</v>
      </c>
      <c r="I21" s="61"/>
      <c r="J21" s="62">
        <f>IF(AND(D21&gt;=21.45,D21&lt;=28.44),3,IF(AND(D21&gt;=20.45,D21&lt;=29.44),2,IF(AND(D21&lt;=20.44,D21&gt;=29.45),0,0)))</f>
        <v>0</v>
      </c>
      <c r="K21" s="62">
        <f>IF(AND(F21&gt;=44.449,F21&lt;=54.444),3,IF(AND(F21&gt;=44.449,F21&lt;=55.444),2,IF(AND(F21&lt;=44.444,F21&gt;=56.445),0,0)))</f>
        <v>2</v>
      </c>
      <c r="L21" s="62">
        <f>IF(AND(H21&gt;=71.449,H21&lt;=78.444),3,IF(AND(H21&gt;=70.449,H21&lt;=79.444),2,IF(AND(H21&lt;=70.444,H21&gt;=79.445),0,0)))</f>
        <v>0</v>
      </c>
    </row>
    <row r="22" spans="2:12" ht="12.75">
      <c r="B22" s="61"/>
      <c r="C22" s="61"/>
      <c r="D22" s="61"/>
      <c r="E22" s="61"/>
      <c r="F22" s="61"/>
      <c r="G22" s="61"/>
      <c r="H22" s="61"/>
      <c r="I22" s="61"/>
      <c r="J22" s="62"/>
      <c r="K22" s="62"/>
      <c r="L22" s="62"/>
    </row>
    <row r="23" spans="2:12" ht="12.75">
      <c r="B23" s="61"/>
      <c r="C23" s="61"/>
      <c r="D23" s="61"/>
      <c r="E23" s="61"/>
      <c r="F23" s="61"/>
      <c r="G23" s="61"/>
      <c r="H23" s="61"/>
      <c r="I23" s="61"/>
      <c r="J23" s="62"/>
      <c r="K23" s="62"/>
      <c r="L23" s="62"/>
    </row>
    <row r="24" spans="2:12" ht="12.75">
      <c r="B24" s="61"/>
      <c r="C24" s="61"/>
      <c r="D24" s="61"/>
      <c r="E24" s="61"/>
      <c r="F24" s="61"/>
      <c r="G24" s="61"/>
      <c r="H24" s="61"/>
      <c r="I24" s="61"/>
      <c r="J24" s="62" t="s">
        <v>173</v>
      </c>
      <c r="K24" s="62">
        <f>SUM(J18:L21)</f>
        <v>20</v>
      </c>
      <c r="L24" s="62"/>
    </row>
    <row r="29" ht="18">
      <c r="A29" s="46" t="s">
        <v>174</v>
      </c>
    </row>
    <row r="31" spans="2:5" ht="12.75">
      <c r="B31" t="s">
        <v>161</v>
      </c>
      <c r="C31" t="s">
        <v>167</v>
      </c>
      <c r="D31" t="s">
        <v>168</v>
      </c>
      <c r="E31" t="s">
        <v>169</v>
      </c>
    </row>
    <row r="32" spans="1:5" ht="12.75">
      <c r="A32" t="s">
        <v>175</v>
      </c>
      <c r="B32" s="2">
        <f>'Data Entry'!$O$7</f>
        <v>0.77</v>
      </c>
      <c r="C32" s="2">
        <f>'Data Entry'!$Q$8</f>
        <v>0.8416666666666667</v>
      </c>
      <c r="D32" s="2">
        <f>'Data Entry'!$R$9</f>
        <v>0.7116666666666666</v>
      </c>
      <c r="E32" s="2">
        <f>'Data Entry'!$S$10</f>
        <v>1.055</v>
      </c>
    </row>
    <row r="33" spans="1:8" ht="12.75">
      <c r="A33" t="s">
        <v>173</v>
      </c>
      <c r="B33">
        <f>IF(AND(B32&gt;=0.845,B32&lt;=0.954),2,IF(AND(B32&gt;=0.795,B32&lt;=1.004),1,IF(AND(B32&lt;=0.794,B32&gt;=1.005),0,0)))</f>
        <v>0</v>
      </c>
      <c r="C33">
        <f>IF(AND(C32&gt;=0.845,C32&lt;=0.954),2,IF(AND(C32&gt;=0.795,C32&lt;=1.004),1,IF(AND(C32&lt;=0.794,C32&gt;=1.005),0,0)))</f>
        <v>1</v>
      </c>
      <c r="D33">
        <f>IF(AND(D32&gt;=0.795,D32&lt;=0.904),2,IF(AND(D32&gt;=0.745,D32&lt;=0.954),1,IF(AND(D32&lt;=0.744,D32&gt;=0.955),0,0)))</f>
        <v>0</v>
      </c>
      <c r="E33">
        <f>IF(AND(E32&gt;=0.995,E32&lt;=1.104),2,IF(AND(E32&gt;=0.945,E32&lt;=1.154),1,IF(AND(E32&lt;=0.934,E32&gt;=1.155),0,0)))</f>
        <v>2</v>
      </c>
      <c r="G33">
        <f>SUM(B33:E33)</f>
        <v>3</v>
      </c>
      <c r="H33" t="s">
        <v>184</v>
      </c>
    </row>
    <row r="36" ht="12.75">
      <c r="B36" t="s">
        <v>185</v>
      </c>
    </row>
    <row r="39" spans="1:8" ht="18">
      <c r="A39" s="3" t="s">
        <v>185</v>
      </c>
      <c r="B39" s="4"/>
      <c r="D39" s="5"/>
      <c r="E39" s="5"/>
      <c r="F39" s="5"/>
      <c r="G39" s="5"/>
      <c r="H39" s="5"/>
    </row>
    <row r="40" spans="1:9" ht="12.75">
      <c r="A40" s="6"/>
      <c r="B40" s="6"/>
      <c r="C40" s="7"/>
      <c r="D40" s="6"/>
      <c r="E40" s="6"/>
      <c r="F40" s="6"/>
      <c r="G40" s="6"/>
      <c r="H40" s="6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8" t="s">
        <v>189</v>
      </c>
    </row>
    <row r="42" spans="1:9" ht="15.75">
      <c r="A42" s="7"/>
      <c r="B42" s="8"/>
      <c r="C42" s="9" t="s">
        <v>198</v>
      </c>
      <c r="D42" s="8" t="s">
        <v>2</v>
      </c>
      <c r="E42" s="8" t="s">
        <v>3</v>
      </c>
      <c r="F42" s="8" t="s">
        <v>4</v>
      </c>
      <c r="G42" s="8" t="s">
        <v>186</v>
      </c>
      <c r="H42" s="8" t="s">
        <v>187</v>
      </c>
      <c r="I42" s="10" t="s">
        <v>190</v>
      </c>
    </row>
    <row r="43" spans="1:9" ht="12.75">
      <c r="A43" s="7"/>
      <c r="B43" s="7"/>
      <c r="C43" s="11" t="s">
        <v>161</v>
      </c>
      <c r="D43" s="12">
        <v>57</v>
      </c>
      <c r="E43" s="12">
        <v>-23</v>
      </c>
      <c r="F43" s="12">
        <v>-27</v>
      </c>
      <c r="G43" s="13">
        <f>((E43*E43)+(F43*F43))^0.5</f>
        <v>35.4682957019364</v>
      </c>
      <c r="H43" s="13">
        <f>IF(DEGREES(ATAN2(E43,F43))&lt;0,360+DEGREES(ATAN2(E43,F43)),DEGREES(ATAN2(E43,F43)))</f>
        <v>229.57392125990086</v>
      </c>
      <c r="I43" s="14">
        <v>5</v>
      </c>
    </row>
    <row r="44" spans="1:9" ht="12.75">
      <c r="A44" s="7"/>
      <c r="B44" s="7"/>
      <c r="C44" s="15" t="s">
        <v>167</v>
      </c>
      <c r="D44" s="12">
        <v>54</v>
      </c>
      <c r="E44" s="12">
        <v>44</v>
      </c>
      <c r="F44" s="12">
        <v>-2</v>
      </c>
      <c r="G44" s="13">
        <f aca="true" t="shared" si="0" ref="G44:G50">((E44*E44)+(F44*F44))^0.5</f>
        <v>44.04543109109048</v>
      </c>
      <c r="H44" s="13">
        <f aca="true" t="shared" si="1" ref="H44:H50">IF(DEGREES(ATAN2(E44,F44))&lt;0,360+DEGREES(ATAN2(E44,F44)),DEGREES(ATAN2(E44,F44)))</f>
        <v>357.3974377975002</v>
      </c>
      <c r="I44" s="14">
        <v>5</v>
      </c>
    </row>
    <row r="45" spans="1:9" ht="12.75">
      <c r="A45" s="7"/>
      <c r="B45" s="7"/>
      <c r="C45" s="16" t="s">
        <v>168</v>
      </c>
      <c r="D45" s="12">
        <v>78</v>
      </c>
      <c r="E45" s="12">
        <v>-3</v>
      </c>
      <c r="F45" s="12">
        <v>58</v>
      </c>
      <c r="G45" s="13">
        <f t="shared" si="0"/>
        <v>58.077534382926416</v>
      </c>
      <c r="H45" s="13">
        <f t="shared" si="1"/>
        <v>92.96093613416375</v>
      </c>
      <c r="I45" s="14">
        <v>5</v>
      </c>
    </row>
    <row r="46" spans="1:9" ht="12.75">
      <c r="A46" s="7"/>
      <c r="B46" s="7"/>
      <c r="C46" s="17" t="s">
        <v>169</v>
      </c>
      <c r="D46" s="12">
        <v>36</v>
      </c>
      <c r="E46" s="12">
        <v>1</v>
      </c>
      <c r="F46" s="12">
        <v>4</v>
      </c>
      <c r="G46" s="13">
        <f t="shared" si="0"/>
        <v>4.123105625617661</v>
      </c>
      <c r="H46" s="13">
        <f t="shared" si="1"/>
        <v>75.96375653207353</v>
      </c>
      <c r="I46" s="14">
        <v>5</v>
      </c>
    </row>
    <row r="47" spans="1:9" ht="12.75">
      <c r="A47" s="7"/>
      <c r="B47" s="7"/>
      <c r="C47" s="18" t="s">
        <v>191</v>
      </c>
      <c r="D47" s="12">
        <v>52</v>
      </c>
      <c r="E47" s="12">
        <v>41</v>
      </c>
      <c r="F47" s="12">
        <v>25</v>
      </c>
      <c r="G47" s="13">
        <f t="shared" si="0"/>
        <v>48.02082881417188</v>
      </c>
      <c r="H47" s="13">
        <f t="shared" si="1"/>
        <v>31.37300514010846</v>
      </c>
      <c r="I47" s="14">
        <v>8</v>
      </c>
    </row>
    <row r="48" spans="1:9" ht="12.75">
      <c r="A48" s="7"/>
      <c r="B48" s="7"/>
      <c r="C48" s="19" t="s">
        <v>188</v>
      </c>
      <c r="D48" s="12">
        <v>53</v>
      </c>
      <c r="E48" s="12">
        <v>-34</v>
      </c>
      <c r="F48" s="12">
        <v>17</v>
      </c>
      <c r="G48" s="13">
        <f t="shared" si="0"/>
        <v>38.01315561749642</v>
      </c>
      <c r="H48" s="13">
        <f t="shared" si="1"/>
        <v>153.434948822922</v>
      </c>
      <c r="I48" s="14">
        <v>8</v>
      </c>
    </row>
    <row r="49" spans="1:9" ht="12.75">
      <c r="A49" s="7"/>
      <c r="B49" s="7"/>
      <c r="C49" s="20" t="s">
        <v>192</v>
      </c>
      <c r="D49" s="12">
        <v>41</v>
      </c>
      <c r="E49" s="12">
        <v>7</v>
      </c>
      <c r="F49" s="12">
        <v>-22</v>
      </c>
      <c r="G49" s="13">
        <f t="shared" si="0"/>
        <v>23.08679276123039</v>
      </c>
      <c r="H49" s="13">
        <f t="shared" si="1"/>
        <v>287.65012421993015</v>
      </c>
      <c r="I49" s="14">
        <v>8</v>
      </c>
    </row>
    <row r="50" spans="1:9" ht="12.75">
      <c r="A50" s="7"/>
      <c r="B50" s="7"/>
      <c r="C50" s="21" t="s">
        <v>193</v>
      </c>
      <c r="D50" s="12">
        <v>82</v>
      </c>
      <c r="E50" s="12">
        <v>0</v>
      </c>
      <c r="F50" s="12">
        <v>3</v>
      </c>
      <c r="G50" s="13">
        <f t="shared" si="0"/>
        <v>3</v>
      </c>
      <c r="H50" s="13">
        <f t="shared" si="1"/>
        <v>90</v>
      </c>
      <c r="I50" s="14" t="s">
        <v>35</v>
      </c>
    </row>
    <row r="51" spans="1:9" ht="12.75">
      <c r="A51" s="7"/>
      <c r="B51" s="22"/>
      <c r="C51" s="23"/>
      <c r="D51" s="24"/>
      <c r="E51" s="24"/>
      <c r="F51" s="24"/>
      <c r="G51" s="25"/>
      <c r="H51" s="7"/>
      <c r="I51" s="7"/>
    </row>
    <row r="52" spans="1:9" ht="12.75">
      <c r="A52" s="7"/>
      <c r="B52" s="8"/>
      <c r="C52" s="9" t="s">
        <v>194</v>
      </c>
      <c r="D52" s="8" t="s">
        <v>2</v>
      </c>
      <c r="E52" s="8" t="s">
        <v>3</v>
      </c>
      <c r="F52" s="8" t="s">
        <v>4</v>
      </c>
      <c r="G52" s="8" t="s">
        <v>186</v>
      </c>
      <c r="H52" s="8" t="s">
        <v>187</v>
      </c>
      <c r="I52" s="8" t="s">
        <v>195</v>
      </c>
    </row>
    <row r="53" spans="1:12" ht="12.75">
      <c r="A53" s="7"/>
      <c r="B53" s="22"/>
      <c r="C53" s="18" t="s">
        <v>191</v>
      </c>
      <c r="D53" s="12">
        <f>D47</f>
        <v>52</v>
      </c>
      <c r="E53" s="26">
        <f>E47</f>
        <v>41</v>
      </c>
      <c r="F53" s="26">
        <f>F47</f>
        <v>25</v>
      </c>
      <c r="G53" s="13">
        <f aca="true" t="shared" si="2" ref="G53:G58">((E53*E53)+(F53*F53))^0.5</f>
        <v>48.02082881417188</v>
      </c>
      <c r="H53" s="13">
        <f aca="true" t="shared" si="3" ref="H53:H58">IF(DEGREES(ATAN2(E53,F53))&lt;0,360+DEGREES(ATAN2(E53,F53)),DEGREES(ATAN2(E53,F53)))</f>
        <v>31.37300514010846</v>
      </c>
      <c r="I53" s="27">
        <f aca="true" t="shared" si="4" ref="I53:I58">(E53+E54)*(F53-F54)</f>
        <v>2295</v>
      </c>
      <c r="L53" s="28" t="s">
        <v>35</v>
      </c>
    </row>
    <row r="54" spans="1:12" ht="12.75">
      <c r="A54" s="7"/>
      <c r="B54" s="22"/>
      <c r="C54" s="15" t="s">
        <v>167</v>
      </c>
      <c r="D54" s="12">
        <f>D44</f>
        <v>54</v>
      </c>
      <c r="E54" s="12">
        <f>E44</f>
        <v>44</v>
      </c>
      <c r="F54" s="12">
        <f>F44</f>
        <v>-2</v>
      </c>
      <c r="G54" s="13">
        <f t="shared" si="2"/>
        <v>44.04543109109048</v>
      </c>
      <c r="H54" s="13">
        <f t="shared" si="3"/>
        <v>357.3974377975002</v>
      </c>
      <c r="I54" s="27">
        <f t="shared" si="4"/>
        <v>1020</v>
      </c>
      <c r="L54" t="s">
        <v>35</v>
      </c>
    </row>
    <row r="55" spans="1:9" ht="12.75">
      <c r="A55" s="7"/>
      <c r="B55" s="22"/>
      <c r="C55" s="20" t="s">
        <v>192</v>
      </c>
      <c r="D55" s="12">
        <f>D49</f>
        <v>41</v>
      </c>
      <c r="E55" s="12">
        <f>E49</f>
        <v>7</v>
      </c>
      <c r="F55" s="12">
        <f>F49</f>
        <v>-22</v>
      </c>
      <c r="G55" s="13">
        <f t="shared" si="2"/>
        <v>23.08679276123039</v>
      </c>
      <c r="H55" s="13">
        <f t="shared" si="3"/>
        <v>287.65012421993015</v>
      </c>
      <c r="I55" s="27">
        <f t="shared" si="4"/>
        <v>-80</v>
      </c>
    </row>
    <row r="56" spans="1:9" ht="12.75">
      <c r="A56" s="7"/>
      <c r="B56" s="22"/>
      <c r="C56" s="11" t="s">
        <v>161</v>
      </c>
      <c r="D56" s="12">
        <f>D43</f>
        <v>57</v>
      </c>
      <c r="E56" s="12">
        <f>E43</f>
        <v>-23</v>
      </c>
      <c r="F56" s="12">
        <f>F43</f>
        <v>-27</v>
      </c>
      <c r="G56" s="13">
        <f t="shared" si="2"/>
        <v>35.4682957019364</v>
      </c>
      <c r="H56" s="13">
        <f t="shared" si="3"/>
        <v>229.57392125990086</v>
      </c>
      <c r="I56" s="27">
        <f t="shared" si="4"/>
        <v>2508</v>
      </c>
    </row>
    <row r="57" spans="1:9" ht="12.75">
      <c r="A57" s="7"/>
      <c r="B57" s="22"/>
      <c r="C57" s="19" t="s">
        <v>188</v>
      </c>
      <c r="D57" s="12">
        <f>D48</f>
        <v>53</v>
      </c>
      <c r="E57" s="12">
        <f>E48</f>
        <v>-34</v>
      </c>
      <c r="F57" s="12">
        <f>F48</f>
        <v>17</v>
      </c>
      <c r="G57" s="13">
        <f t="shared" si="2"/>
        <v>38.01315561749642</v>
      </c>
      <c r="H57" s="13">
        <f t="shared" si="3"/>
        <v>153.434948822922</v>
      </c>
      <c r="I57" s="27">
        <f t="shared" si="4"/>
        <v>1517</v>
      </c>
    </row>
    <row r="58" spans="1:9" ht="12.75">
      <c r="A58" s="7"/>
      <c r="B58" s="22"/>
      <c r="C58" s="16" t="s">
        <v>168</v>
      </c>
      <c r="D58" s="12">
        <f>D45</f>
        <v>78</v>
      </c>
      <c r="E58" s="12">
        <f>E45</f>
        <v>-3</v>
      </c>
      <c r="F58" s="12">
        <f>F45</f>
        <v>58</v>
      </c>
      <c r="G58" s="13">
        <f t="shared" si="2"/>
        <v>58.077534382926416</v>
      </c>
      <c r="H58" s="13">
        <f t="shared" si="3"/>
        <v>92.96093613416375</v>
      </c>
      <c r="I58" s="27">
        <f t="shared" si="4"/>
        <v>1254</v>
      </c>
    </row>
    <row r="59" spans="1:9" ht="12.75">
      <c r="A59" s="7"/>
      <c r="B59" s="7"/>
      <c r="C59" s="29"/>
      <c r="D59" s="30">
        <f>D53</f>
        <v>52</v>
      </c>
      <c r="E59" s="31">
        <f>E53</f>
        <v>41</v>
      </c>
      <c r="F59" s="31">
        <f>F53</f>
        <v>25</v>
      </c>
      <c r="G59" s="7"/>
      <c r="H59" s="7"/>
      <c r="I59" s="32">
        <f>SUM(I53:I58)/2</f>
        <v>4257</v>
      </c>
    </row>
    <row r="60" spans="1:9" ht="12.75">
      <c r="A60" s="7"/>
      <c r="B60" s="7"/>
      <c r="C60" s="29"/>
      <c r="D60" s="29"/>
      <c r="E60" s="33"/>
      <c r="F60" s="7"/>
      <c r="G60" s="7"/>
      <c r="H60" s="7"/>
      <c r="I60" s="7"/>
    </row>
    <row r="61" spans="1:13" ht="15.75">
      <c r="A61" s="7"/>
      <c r="B61" s="8"/>
      <c r="C61" s="9" t="s">
        <v>196</v>
      </c>
      <c r="D61" s="8" t="s">
        <v>2</v>
      </c>
      <c r="E61" s="8" t="s">
        <v>3</v>
      </c>
      <c r="F61" s="8" t="s">
        <v>4</v>
      </c>
      <c r="G61" s="8" t="s">
        <v>186</v>
      </c>
      <c r="H61" s="8" t="s">
        <v>187</v>
      </c>
      <c r="I61" s="10" t="s">
        <v>199</v>
      </c>
      <c r="J61" s="34" t="s">
        <v>173</v>
      </c>
      <c r="K61" s="35"/>
      <c r="L61" s="35"/>
      <c r="M61" s="10"/>
    </row>
    <row r="62" spans="1:13" ht="12.75">
      <c r="A62" s="7"/>
      <c r="B62" s="22"/>
      <c r="C62" s="11" t="s">
        <v>161</v>
      </c>
      <c r="D62" s="12">
        <f>'Data Entry'!L7</f>
        <v>61.77333333333333</v>
      </c>
      <c r="E62" s="12">
        <f>'Data Entry'!M7</f>
        <v>-22.833333333333332</v>
      </c>
      <c r="F62" s="12">
        <f>'Data Entry'!N7</f>
        <v>-22.233333333333334</v>
      </c>
      <c r="G62" s="13">
        <f aca="true" t="shared" si="5" ref="G62:G68">((E62*E62)+(F62*F62))^0.5</f>
        <v>31.869769723394963</v>
      </c>
      <c r="H62" s="13">
        <f>IF(DEGREES(ATAN2(E62,F62))&lt;0,360+DEGREES(ATAN2(E62,F62)),DEGREES(ATAN2(E62,F62)))</f>
        <v>224.23723143276752</v>
      </c>
      <c r="I62" s="36">
        <f aca="true" t="shared" si="6" ref="I62:I68">((D43-D62)^2+(E43-E62)^2+(F43-F62)^2)^0.5</f>
        <v>6.747858919687044</v>
      </c>
      <c r="J62" s="37">
        <f>IF(I62&lt;I43,1,0)</f>
        <v>0</v>
      </c>
      <c r="K62" s="2"/>
      <c r="L62" s="2"/>
      <c r="M62" s="2"/>
    </row>
    <row r="63" spans="1:13" ht="12.75">
      <c r="A63" s="7"/>
      <c r="B63" s="22"/>
      <c r="C63" s="15" t="s">
        <v>167</v>
      </c>
      <c r="D63" s="12">
        <f>'Data Entry'!L8</f>
        <v>54.458333333333336</v>
      </c>
      <c r="E63" s="12">
        <f>'Data Entry'!M8</f>
        <v>42.32</v>
      </c>
      <c r="F63" s="12">
        <f>'Data Entry'!N8</f>
        <v>-2.891666666666666</v>
      </c>
      <c r="G63" s="13">
        <f t="shared" si="5"/>
        <v>42.41867673691756</v>
      </c>
      <c r="H63" s="13">
        <f aca="true" t="shared" si="7" ref="H63:H68">IF(DEGREES(ATAN2(E63,F63))&lt;0,360+DEGREES(ATAN2(E63,F63)),DEGREES(ATAN2(E63,F63)))</f>
        <v>356.0911348534049</v>
      </c>
      <c r="I63" s="36">
        <f t="shared" si="6"/>
        <v>1.956409693517411</v>
      </c>
      <c r="J63" s="37">
        <f aca="true" t="shared" si="8" ref="J63:J68">IF(I63&lt;I44,1,0)</f>
        <v>1</v>
      </c>
      <c r="K63" s="2"/>
      <c r="L63" s="2"/>
      <c r="M63" s="2"/>
    </row>
    <row r="64" spans="1:13" ht="12.75">
      <c r="A64" s="7"/>
      <c r="B64" s="22"/>
      <c r="C64" s="16" t="s">
        <v>168</v>
      </c>
      <c r="D64" s="12">
        <f>'Data Entry'!L9</f>
        <v>77.28333333333332</v>
      </c>
      <c r="E64" s="12">
        <f>'Data Entry'!M9</f>
        <v>-4.416666666666667</v>
      </c>
      <c r="F64" s="12">
        <f>'Data Entry'!N9</f>
        <v>46.656666666666666</v>
      </c>
      <c r="G64" s="13">
        <f t="shared" si="5"/>
        <v>46.86524820044047</v>
      </c>
      <c r="H64" s="13">
        <f t="shared" si="7"/>
        <v>95.40768398611574</v>
      </c>
      <c r="I64" s="36">
        <f t="shared" si="6"/>
        <v>11.453897444392746</v>
      </c>
      <c r="J64" s="37">
        <f t="shared" si="8"/>
        <v>0</v>
      </c>
      <c r="K64" s="2"/>
      <c r="L64" s="2"/>
      <c r="M64" s="2"/>
    </row>
    <row r="65" spans="1:13" ht="12.75">
      <c r="A65" s="7"/>
      <c r="B65" s="22"/>
      <c r="C65" s="17" t="s">
        <v>169</v>
      </c>
      <c r="D65" s="12">
        <f>'Data Entry'!L10</f>
        <v>35.37</v>
      </c>
      <c r="E65" s="12">
        <f>'Data Entry'!M10</f>
        <v>1.5616666666666665</v>
      </c>
      <c r="F65" s="12">
        <f>'Data Entry'!N10</f>
        <v>3.721666666666667</v>
      </c>
      <c r="G65" s="13">
        <f t="shared" si="5"/>
        <v>4.036038349118546</v>
      </c>
      <c r="H65" s="13">
        <f t="shared" si="7"/>
        <v>67.23635445159069</v>
      </c>
      <c r="I65" s="36">
        <f t="shared" si="6"/>
        <v>0.8887288050293474</v>
      </c>
      <c r="J65" s="37">
        <f t="shared" si="8"/>
        <v>1</v>
      </c>
      <c r="K65" s="2"/>
      <c r="L65" s="2"/>
      <c r="M65" s="2"/>
    </row>
    <row r="66" spans="1:13" ht="12.75">
      <c r="A66" s="7"/>
      <c r="B66" s="22"/>
      <c r="C66" s="18" t="s">
        <v>191</v>
      </c>
      <c r="D66" s="12">
        <f>'Data Entry'!L11</f>
        <v>52.94833333333333</v>
      </c>
      <c r="E66" s="12">
        <f>'Data Entry'!M11</f>
        <v>39.416666666666664</v>
      </c>
      <c r="F66" s="12">
        <f>'Data Entry'!N11</f>
        <v>17.67833333333333</v>
      </c>
      <c r="G66" s="13">
        <f t="shared" si="5"/>
        <v>43.199503244314684</v>
      </c>
      <c r="H66" s="13">
        <f t="shared" si="7"/>
        <v>24.15618396338702</v>
      </c>
      <c r="I66" s="36">
        <f t="shared" si="6"/>
        <v>7.550700850472979</v>
      </c>
      <c r="J66" s="37">
        <f t="shared" si="8"/>
        <v>1</v>
      </c>
      <c r="K66" s="2"/>
      <c r="L66" s="2"/>
      <c r="M66" s="2"/>
    </row>
    <row r="67" spans="1:13" ht="12.75">
      <c r="A67" s="7"/>
      <c r="B67" s="22"/>
      <c r="C67" s="19" t="s">
        <v>188</v>
      </c>
      <c r="D67" s="12">
        <f>'Data Entry'!L12</f>
        <v>57.305</v>
      </c>
      <c r="E67" s="12">
        <f>'Data Entry'!M12</f>
        <v>-34.23333333333333</v>
      </c>
      <c r="F67" s="12">
        <f>'Data Entry'!N12</f>
        <v>13.35</v>
      </c>
      <c r="G67" s="13">
        <f t="shared" si="5"/>
        <v>36.74430038946327</v>
      </c>
      <c r="H67" s="13">
        <f t="shared" si="7"/>
        <v>158.6956691210562</v>
      </c>
      <c r="I67" s="36">
        <f t="shared" si="6"/>
        <v>5.648890992437758</v>
      </c>
      <c r="J67" s="37">
        <f t="shared" si="8"/>
        <v>1</v>
      </c>
      <c r="K67" s="2"/>
      <c r="L67" s="2"/>
      <c r="M67" s="2"/>
    </row>
    <row r="68" spans="1:13" ht="12.75">
      <c r="A68" s="7"/>
      <c r="B68" s="22"/>
      <c r="C68" s="20" t="s">
        <v>192</v>
      </c>
      <c r="D68" s="12">
        <f>'Data Entry'!L13</f>
        <v>42.675000000000004</v>
      </c>
      <c r="E68" s="12">
        <f>'Data Entry'!M13</f>
        <v>8.728333333333333</v>
      </c>
      <c r="F68" s="12">
        <f>'Data Entry'!N13</f>
        <v>-21.623333333333335</v>
      </c>
      <c r="G68" s="13">
        <f t="shared" si="5"/>
        <v>23.318497962395053</v>
      </c>
      <c r="H68" s="13">
        <f t="shared" si="7"/>
        <v>291.98163690934723</v>
      </c>
      <c r="I68" s="36">
        <f t="shared" si="6"/>
        <v>2.436111427847442</v>
      </c>
      <c r="J68" s="37">
        <f t="shared" si="8"/>
        <v>1</v>
      </c>
      <c r="K68" s="2"/>
      <c r="L68" s="2"/>
      <c r="M68" s="2"/>
    </row>
    <row r="69" spans="1:13" ht="12.75">
      <c r="A69" s="7"/>
      <c r="B69" s="22"/>
      <c r="C69" s="21" t="s">
        <v>193</v>
      </c>
      <c r="D69" s="12">
        <f>'Data Entry'!B6</f>
        <v>80.99</v>
      </c>
      <c r="E69" s="12">
        <f>'Data Entry'!C6</f>
        <v>0.05</v>
      </c>
      <c r="F69" s="12">
        <f>'Data Entry'!D6</f>
        <v>3.26</v>
      </c>
      <c r="G69" s="13">
        <f>((E69*E69)+(F69*F69))^0.5</f>
        <v>3.2603834130359575</v>
      </c>
      <c r="H69" s="13">
        <f>IF(DEGREES(ATAN2(E69,F69))&lt;0,360+DEGREES(ATAN2(E69,F69)),DEGREES(ATAN2(E69,F69)))</f>
        <v>89.12129927208834</v>
      </c>
      <c r="I69" s="36">
        <f>((D50-D69)^2+(E50-E69)^2+(F50-F69)^2)^0.5</f>
        <v>1.0441264291262866</v>
      </c>
      <c r="J69" s="37">
        <f>IF(AND(D69&gt;=78,D69&lt;=82,E69&gt;-1,E69&lt;=1,F69&gt;3,F69&lt;=5),1,IF(AND(D69&gt;=77,D69&lt;=83,E69&gt;=-2,E69&lt;=2,F69&gt;=2,F69&lt;=6),1,0))</f>
        <v>1</v>
      </c>
      <c r="K69" s="2" t="s">
        <v>35</v>
      </c>
      <c r="L69" s="2" t="s">
        <v>35</v>
      </c>
      <c r="M69" s="2" t="s">
        <v>35</v>
      </c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38">
        <f>SUM(J62:J69)</f>
        <v>6</v>
      </c>
    </row>
    <row r="71" spans="1:9" ht="12.75">
      <c r="A71" s="7"/>
      <c r="B71" s="7"/>
      <c r="C71" s="7"/>
      <c r="D71" s="7"/>
      <c r="E71" s="7"/>
      <c r="F71" s="7"/>
      <c r="G71" s="7"/>
      <c r="H71" s="7"/>
      <c r="I71" s="39" t="str">
        <f>TEXT("Total Gamut Points = "&amp;FIXED(J70,2,-1),"")</f>
        <v>Total Gamut Points = 6.00</v>
      </c>
    </row>
    <row r="72" spans="1:9" ht="12.75">
      <c r="A72" s="7"/>
      <c r="B72" s="21"/>
      <c r="C72" s="7"/>
      <c r="D72" s="7"/>
      <c r="E72" s="7"/>
      <c r="F72" s="7"/>
      <c r="G72" s="7"/>
      <c r="H72" s="7"/>
      <c r="I72" s="7"/>
    </row>
    <row r="73" spans="1:9" ht="12.75">
      <c r="A73" s="7"/>
      <c r="B73" s="8"/>
      <c r="C73" s="9" t="s">
        <v>197</v>
      </c>
      <c r="D73" s="8" t="s">
        <v>2</v>
      </c>
      <c r="E73" s="8" t="s">
        <v>3</v>
      </c>
      <c r="F73" s="8" t="s">
        <v>4</v>
      </c>
      <c r="G73" s="8" t="s">
        <v>186</v>
      </c>
      <c r="H73" s="8" t="s">
        <v>187</v>
      </c>
      <c r="I73" s="8" t="s">
        <v>195</v>
      </c>
    </row>
    <row r="74" spans="1:9" ht="12.75">
      <c r="A74" s="7"/>
      <c r="B74" s="22"/>
      <c r="C74" s="18" t="s">
        <v>191</v>
      </c>
      <c r="D74" s="12">
        <f>D66</f>
        <v>52.94833333333333</v>
      </c>
      <c r="E74" s="12">
        <f>E66</f>
        <v>39.416666666666664</v>
      </c>
      <c r="F74" s="12">
        <f>F66</f>
        <v>17.67833333333333</v>
      </c>
      <c r="G74" s="13">
        <f aca="true" t="shared" si="9" ref="G74:G79">((E74*E74)+(F74*F74))^0.5</f>
        <v>43.199503244314684</v>
      </c>
      <c r="H74" s="13">
        <f aca="true" t="shared" si="10" ref="H74:H79">IF(DEGREES(ATAN2(E74,F74))&lt;0,360+DEGREES(ATAN2(E74,F74)),DEGREES(ATAN2(E74,F74)))</f>
        <v>24.15618396338702</v>
      </c>
      <c r="I74" s="40">
        <f aca="true" t="shared" si="11" ref="I74:I79">(E74+E75)*(F74-F75)</f>
        <v>1681.323233333333</v>
      </c>
    </row>
    <row r="75" spans="1:9" ht="12.75">
      <c r="A75" s="7"/>
      <c r="B75" s="22"/>
      <c r="C75" s="15" t="s">
        <v>167</v>
      </c>
      <c r="D75" s="12">
        <f>D63</f>
        <v>54.458333333333336</v>
      </c>
      <c r="E75" s="12">
        <f>E63</f>
        <v>42.32</v>
      </c>
      <c r="F75" s="12">
        <f>F63</f>
        <v>-2.891666666666666</v>
      </c>
      <c r="G75" s="13">
        <f t="shared" si="9"/>
        <v>42.41867673691756</v>
      </c>
      <c r="H75" s="13">
        <f t="shared" si="10"/>
        <v>356.0911348534049</v>
      </c>
      <c r="I75" s="40">
        <f t="shared" si="11"/>
        <v>956.220363888889</v>
      </c>
    </row>
    <row r="76" spans="1:9" ht="12.75">
      <c r="A76" s="7"/>
      <c r="B76" s="22"/>
      <c r="C76" s="20" t="s">
        <v>192</v>
      </c>
      <c r="D76" s="12">
        <f>D68</f>
        <v>42.675000000000004</v>
      </c>
      <c r="E76" s="12">
        <f>E68</f>
        <v>8.728333333333333</v>
      </c>
      <c r="F76" s="12">
        <f>F68</f>
        <v>-21.623333333333335</v>
      </c>
      <c r="G76" s="13">
        <f t="shared" si="9"/>
        <v>23.318497962395053</v>
      </c>
      <c r="H76" s="13">
        <f t="shared" si="10"/>
        <v>291.98163690934723</v>
      </c>
      <c r="I76" s="40">
        <f t="shared" si="11"/>
        <v>-8.604049999999992</v>
      </c>
    </row>
    <row r="77" spans="1:9" ht="12.75">
      <c r="A77" s="7"/>
      <c r="B77" s="22"/>
      <c r="C77" s="11" t="s">
        <v>161</v>
      </c>
      <c r="D77" s="12">
        <f>D62</f>
        <v>61.77333333333333</v>
      </c>
      <c r="E77" s="12">
        <f>E62</f>
        <v>-22.833333333333332</v>
      </c>
      <c r="F77" s="12">
        <f>F62</f>
        <v>-22.233333333333334</v>
      </c>
      <c r="G77" s="13">
        <f t="shared" si="9"/>
        <v>31.869769723394963</v>
      </c>
      <c r="H77" s="13">
        <f t="shared" si="10"/>
        <v>224.23723143276752</v>
      </c>
      <c r="I77" s="40">
        <f t="shared" si="11"/>
        <v>2030.6222222222223</v>
      </c>
    </row>
    <row r="78" spans="1:9" ht="12.75">
      <c r="A78" s="7"/>
      <c r="B78" s="22"/>
      <c r="C78" s="19" t="s">
        <v>188</v>
      </c>
      <c r="D78" s="12">
        <f>D67</f>
        <v>57.305</v>
      </c>
      <c r="E78" s="12">
        <f>E67</f>
        <v>-34.23333333333333</v>
      </c>
      <c r="F78" s="12">
        <f>F67</f>
        <v>13.35</v>
      </c>
      <c r="G78" s="13">
        <f t="shared" si="9"/>
        <v>36.74430038946327</v>
      </c>
      <c r="H78" s="13">
        <f t="shared" si="10"/>
        <v>158.6956691210562</v>
      </c>
      <c r="I78" s="40">
        <f t="shared" si="11"/>
        <v>1287.3026666666663</v>
      </c>
    </row>
    <row r="79" spans="1:9" ht="12.75">
      <c r="A79" s="7"/>
      <c r="B79" s="22"/>
      <c r="C79" s="16" t="s">
        <v>168</v>
      </c>
      <c r="D79" s="12">
        <f>D64</f>
        <v>77.28333333333332</v>
      </c>
      <c r="E79" s="12">
        <f>E64</f>
        <v>-4.416666666666667</v>
      </c>
      <c r="F79" s="12">
        <f>F64</f>
        <v>46.656666666666666</v>
      </c>
      <c r="G79" s="13">
        <f t="shared" si="9"/>
        <v>46.86524820044047</v>
      </c>
      <c r="H79" s="13">
        <f t="shared" si="10"/>
        <v>95.40768398611574</v>
      </c>
      <c r="I79" s="40">
        <f t="shared" si="11"/>
        <v>1014.2416666666668</v>
      </c>
    </row>
    <row r="80" spans="1:9" ht="12.75">
      <c r="A80" s="7"/>
      <c r="B80" s="7"/>
      <c r="C80" s="29"/>
      <c r="D80" s="30">
        <f>D74</f>
        <v>52.94833333333333</v>
      </c>
      <c r="E80" s="31">
        <f>E74</f>
        <v>39.416666666666664</v>
      </c>
      <c r="F80" s="31">
        <f>F74</f>
        <v>17.67833333333333</v>
      </c>
      <c r="G80" s="7"/>
      <c r="H80" s="7"/>
      <c r="I80" s="41">
        <f>SUM(I74:I79)/2</f>
        <v>3480.553051388889</v>
      </c>
    </row>
    <row r="81" spans="1:9" ht="12.75">
      <c r="A81" s="7"/>
      <c r="B81" s="7"/>
      <c r="C81" s="29"/>
      <c r="D81" s="29"/>
      <c r="E81" s="29"/>
      <c r="F81" s="29"/>
      <c r="G81" s="7"/>
      <c r="H81" s="7"/>
      <c r="I81" s="7"/>
    </row>
    <row r="82" spans="1:9" ht="12.75">
      <c r="A82" s="7"/>
      <c r="B82" s="7"/>
      <c r="C82" s="29"/>
      <c r="D82" s="29"/>
      <c r="E82" s="7"/>
      <c r="F82" s="7"/>
      <c r="G82" s="7"/>
      <c r="H82" s="7"/>
      <c r="I82" s="39" t="str">
        <f>TEXT("Total Area = "&amp;FIXED(I80,2,-1),"")</f>
        <v>Total Area = 3480.55</v>
      </c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5"/>
      <c r="K83" s="5"/>
      <c r="L83" s="5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5"/>
      <c r="K84" s="5"/>
      <c r="L84" s="5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5"/>
      <c r="K85" s="5"/>
      <c r="L85" s="5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5"/>
      <c r="K86" s="5"/>
      <c r="L86" s="5"/>
    </row>
    <row r="87" spans="2:12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1" ht="12.75">
      <c r="A103" s="42"/>
      <c r="B103" s="42"/>
      <c r="C103" s="43"/>
      <c r="D103" s="42"/>
      <c r="E103" s="42"/>
      <c r="F103" s="43"/>
      <c r="G103" s="42"/>
      <c r="H103" s="42"/>
      <c r="I103" s="43"/>
      <c r="J103" s="43"/>
      <c r="K103" s="44"/>
    </row>
    <row r="104" spans="1:11" ht="12.75">
      <c r="A104" s="42"/>
      <c r="B104" s="42"/>
      <c r="C104" s="43"/>
      <c r="D104" s="42"/>
      <c r="E104" s="42"/>
      <c r="F104" s="43"/>
      <c r="G104" s="42"/>
      <c r="H104" s="42"/>
      <c r="I104" s="43"/>
      <c r="J104" s="43"/>
      <c r="K104" s="44"/>
    </row>
    <row r="105" spans="1:11" ht="12.75">
      <c r="A105" s="42"/>
      <c r="B105" s="42"/>
      <c r="C105" s="43" t="s">
        <v>35</v>
      </c>
      <c r="D105" s="42"/>
      <c r="E105" s="42"/>
      <c r="F105" s="43"/>
      <c r="G105" s="42"/>
      <c r="H105" s="42"/>
      <c r="I105" s="43"/>
      <c r="J105" s="43"/>
      <c r="K105" s="44"/>
    </row>
    <row r="106" spans="1:11" ht="12.75">
      <c r="A106" s="42"/>
      <c r="B106" s="42"/>
      <c r="C106" s="43"/>
      <c r="D106" s="42"/>
      <c r="E106" s="42"/>
      <c r="F106" s="43"/>
      <c r="G106" s="42"/>
      <c r="H106" s="42"/>
      <c r="I106" s="43"/>
      <c r="J106" s="43"/>
      <c r="K106" s="44"/>
    </row>
    <row r="111" s="46" customFormat="1" ht="18">
      <c r="A111" s="46" t="s">
        <v>206</v>
      </c>
    </row>
    <row r="114" ht="12.75">
      <c r="A114" t="s">
        <v>305</v>
      </c>
    </row>
    <row r="116" spans="2:5" ht="12.75">
      <c r="B116" t="s">
        <v>161</v>
      </c>
      <c r="C116" t="s">
        <v>167</v>
      </c>
      <c r="D116" t="s">
        <v>168</v>
      </c>
      <c r="E116" t="s">
        <v>35</v>
      </c>
    </row>
    <row r="117" spans="1:4" ht="12.75">
      <c r="A117" t="s">
        <v>368</v>
      </c>
      <c r="B117" s="2">
        <f>'Data Entry'!F274</f>
        <v>0.566225</v>
      </c>
      <c r="C117" s="2">
        <f>'Data Entry'!G274</f>
        <v>0.5536625</v>
      </c>
      <c r="D117" s="2">
        <f>'Data Entry'!H274</f>
        <v>0.5022375</v>
      </c>
    </row>
    <row r="118" spans="1:4" ht="12.75">
      <c r="A118" t="s">
        <v>200</v>
      </c>
      <c r="B118" s="2">
        <f>'Data Entry'!F273</f>
        <v>0.14900000000000002</v>
      </c>
      <c r="C118" s="2">
        <f>'Data Entry'!G273</f>
        <v>0.136</v>
      </c>
      <c r="D118" s="2">
        <f>'Data Entry'!H273</f>
        <v>0.11200000000000004</v>
      </c>
    </row>
    <row r="119" spans="1:7" ht="12.75">
      <c r="A119" t="s">
        <v>173</v>
      </c>
      <c r="B119">
        <f>IF(B118&lt;=0.109,4,IF(B118&lt;=0.154,2,0))</f>
        <v>2</v>
      </c>
      <c r="C119">
        <f>IF(C118&lt;=0.109,4,IF(C118&lt;=0.154,2,0))</f>
        <v>2</v>
      </c>
      <c r="D119">
        <f>IF(D118&lt;=0.109,4,IF(D118&lt;=0.154,2,0))</f>
        <v>2</v>
      </c>
      <c r="F119" t="s">
        <v>209</v>
      </c>
      <c r="G119">
        <f>SUM(B119:D119)</f>
        <v>6</v>
      </c>
    </row>
    <row r="121" spans="5:7" ht="12.75">
      <c r="E121" t="s">
        <v>200</v>
      </c>
      <c r="G121" t="s">
        <v>173</v>
      </c>
    </row>
    <row r="122" spans="1:7" ht="12.75">
      <c r="A122" t="s">
        <v>212</v>
      </c>
      <c r="E122" s="2">
        <f>'Data Entry'!Q271</f>
        <v>0.14100000000000001</v>
      </c>
      <c r="G122">
        <f>IF(E122&lt;=0.0644,10,IF(E122&lt;=0.0744,8,IF(E122&lt;=0.0844,6,IF(E122&lt;=0.0944,4,IF(E122&lt;=0.109,2,0)))))</f>
        <v>0</v>
      </c>
    </row>
    <row r="125" ht="12.75">
      <c r="A125" t="s">
        <v>213</v>
      </c>
    </row>
    <row r="127" ht="12.75">
      <c r="A127" t="s">
        <v>214</v>
      </c>
    </row>
    <row r="129" spans="2:3" ht="12.75">
      <c r="B129" t="s">
        <v>3</v>
      </c>
      <c r="C129" t="s">
        <v>4</v>
      </c>
    </row>
    <row r="130" spans="1:3" ht="12.75">
      <c r="A130" t="s">
        <v>215</v>
      </c>
      <c r="B130" s="2">
        <f>'Data Entry'!C274</f>
        <v>0.7493749999999998</v>
      </c>
      <c r="C130" s="2">
        <f>'Data Entry'!D274</f>
        <v>-7.539499999999999</v>
      </c>
    </row>
    <row r="131" spans="1:7" ht="12.75">
      <c r="A131" t="s">
        <v>193</v>
      </c>
      <c r="B131">
        <f>'Data Entry'!C6</f>
        <v>0.05</v>
      </c>
      <c r="C131">
        <f>'Data Entry'!D6</f>
        <v>3.26</v>
      </c>
      <c r="E131" s="2">
        <f>SQRT((B130-B131)^2+(C130-C131)^2)</f>
        <v>10.822122048869389</v>
      </c>
      <c r="G131" s="2">
        <f>IF(E131&lt;=4,8,IF(E131&gt;8,0,8-((E131-4)/4)*8))</f>
        <v>0</v>
      </c>
    </row>
    <row r="132" ht="12.75">
      <c r="B132" t="s">
        <v>35</v>
      </c>
    </row>
    <row r="134" spans="1:4" ht="20.25">
      <c r="A134" s="47" t="s">
        <v>205</v>
      </c>
      <c r="D134" s="3" t="s">
        <v>375</v>
      </c>
    </row>
    <row r="136" spans="2:7" ht="12.75">
      <c r="B136" t="s">
        <v>370</v>
      </c>
      <c r="C136" t="s">
        <v>369</v>
      </c>
      <c r="D136" t="s">
        <v>371</v>
      </c>
      <c r="E136" t="s">
        <v>372</v>
      </c>
      <c r="F136" t="s">
        <v>373</v>
      </c>
      <c r="G136" t="s">
        <v>374</v>
      </c>
    </row>
    <row r="137" spans="2:7" ht="12.75">
      <c r="B137" s="92">
        <f>'Data Entry'!D279</f>
        <v>0.002</v>
      </c>
      <c r="C137" s="92">
        <f>'Data Entry'!E279</f>
        <v>0.002</v>
      </c>
      <c r="D137" s="92">
        <f>'Data Entry'!F279</f>
        <v>0</v>
      </c>
      <c r="E137" s="92">
        <f>'Data Entry'!G279</f>
        <v>0</v>
      </c>
      <c r="F137" s="92">
        <f>'Data Entry'!H279</f>
        <v>0</v>
      </c>
      <c r="G137" s="92">
        <f>'Data Entry'!I279</f>
        <v>0</v>
      </c>
    </row>
    <row r="138" spans="2:7" ht="12.75">
      <c r="B138" s="92"/>
      <c r="C138" s="92"/>
      <c r="D138" s="92"/>
      <c r="E138" s="92"/>
      <c r="F138" s="92"/>
      <c r="G138" s="92"/>
    </row>
    <row r="139" spans="8:11" ht="12.75">
      <c r="H139" s="108" t="s">
        <v>385</v>
      </c>
      <c r="I139" s="106"/>
      <c r="J139" s="106"/>
      <c r="K139" s="92">
        <f>'Data Entry'!L285</f>
        <v>0.002</v>
      </c>
    </row>
    <row r="140" spans="8:11" ht="12.75">
      <c r="H140" s="108" t="s">
        <v>384</v>
      </c>
      <c r="I140" s="106"/>
      <c r="J140" s="106"/>
      <c r="K140" s="92">
        <f>'Data Entry'!L289</f>
        <v>0.002</v>
      </c>
    </row>
    <row r="141" spans="9:11" ht="12.75">
      <c r="I141" s="96"/>
      <c r="J141" s="96"/>
      <c r="K141" s="92"/>
    </row>
    <row r="142" spans="8:11" ht="12.75">
      <c r="H142" s="108" t="s">
        <v>386</v>
      </c>
      <c r="I142" s="106"/>
      <c r="J142" s="106"/>
      <c r="K142" s="92">
        <f>'Data Entry'!L291</f>
        <v>0.002</v>
      </c>
    </row>
    <row r="143" spans="8:11" ht="12.75">
      <c r="H143" s="108" t="s">
        <v>379</v>
      </c>
      <c r="I143" s="106"/>
      <c r="J143" s="106"/>
      <c r="K143" s="92">
        <f>'Data Entry'!L292</f>
        <v>0.002</v>
      </c>
    </row>
    <row r="144" spans="8:11" ht="12.75">
      <c r="H144" s="108" t="s">
        <v>378</v>
      </c>
      <c r="I144" s="106"/>
      <c r="J144" s="106"/>
      <c r="K144" s="44">
        <f>IF(AND(K142&lt;=0.012,K143&lt;=0.012,K139&lt;=0.015,K140&lt;=0.015),18,IF(AND(K142&lt;=0.015,K143&lt;=0.015,K139&lt;=0.02,K140&lt;=0.02),10,0))</f>
        <v>18</v>
      </c>
    </row>
    <row r="149" s="47" customFormat="1" ht="20.25">
      <c r="A149" s="47" t="s">
        <v>296</v>
      </c>
    </row>
    <row r="151" ht="12.75">
      <c r="A151" t="s">
        <v>297</v>
      </c>
    </row>
    <row r="154" spans="2:12" ht="39" customHeight="1">
      <c r="B154" s="1" t="s">
        <v>298</v>
      </c>
      <c r="C154" s="1" t="s">
        <v>306</v>
      </c>
      <c r="D154" s="49" t="s">
        <v>307</v>
      </c>
      <c r="E154" s="1" t="s">
        <v>308</v>
      </c>
      <c r="F154" s="45" t="s">
        <v>309</v>
      </c>
      <c r="G154" s="1" t="s">
        <v>310</v>
      </c>
      <c r="H154" s="52" t="s">
        <v>311</v>
      </c>
      <c r="I154" s="1" t="s">
        <v>312</v>
      </c>
      <c r="J154" s="55" t="s">
        <v>313</v>
      </c>
      <c r="K154" s="1"/>
      <c r="L154" s="1"/>
    </row>
    <row r="155" spans="3:10" ht="12.75">
      <c r="C155" s="48" t="s">
        <v>35</v>
      </c>
      <c r="D155" s="50"/>
      <c r="E155" s="48"/>
      <c r="F155" s="51"/>
      <c r="G155" s="48"/>
      <c r="H155" s="53"/>
      <c r="J155" s="44"/>
    </row>
    <row r="156" spans="3:10" ht="12.75">
      <c r="C156" s="48"/>
      <c r="D156" s="50"/>
      <c r="E156" s="48"/>
      <c r="F156" s="51"/>
      <c r="G156" s="48"/>
      <c r="H156" s="53"/>
      <c r="J156" s="44"/>
    </row>
    <row r="157" spans="2:10" ht="12.75">
      <c r="B157">
        <v>98</v>
      </c>
      <c r="C157" s="48">
        <f>(100*((1-(10^-('Data Entry'!E72-'Data Entry'!$E$6)))/((1-(10^-('Data Entry'!$E$71-'Data Entry'!$E$6))))))</f>
        <v>98.02680757140098</v>
      </c>
      <c r="D157" s="50">
        <f>+C157-B157</f>
        <v>0.02680757140097967</v>
      </c>
      <c r="E157" s="48">
        <f>(100*((1-(10^-('Data Entry'!F92-'Data Entry'!$F$6)))/((1-(10^-('Data Entry'!$F$91-'Data Entry'!$F$6))))))</f>
        <v>100.76357703848338</v>
      </c>
      <c r="F157" s="51">
        <f>+E157-B157</f>
        <v>2.763577038483376</v>
      </c>
      <c r="G157" s="48">
        <f>(100*((1-(10^-('Data Entry'!G112-'Data Entry'!$G$6)))/((1-(10^-('Data Entry'!$G$111-'Data Entry'!$G$6))))))</f>
        <v>97.21385880198919</v>
      </c>
      <c r="H157" s="54">
        <f>G157-B157</f>
        <v>-0.7861411980108102</v>
      </c>
      <c r="I157" s="48">
        <f>(100*((1-(10^-('Data Entry'!H132-'Data Entry'!$H$6)))/((1-(10^-('Data Entry'!$H$131-'Data Entry'!$H$6))))))</f>
        <v>102.41911399364089</v>
      </c>
      <c r="J157" s="56">
        <f>I157-B157</f>
        <v>4.419113993640892</v>
      </c>
    </row>
    <row r="158" spans="2:10" ht="12.75">
      <c r="B158">
        <v>96</v>
      </c>
      <c r="C158" s="48">
        <f>(100*((1-(10^-('Data Entry'!E73-'Data Entry'!$E$6)))/((1-(10^-('Data Entry'!$E$71-'Data Entry'!$E$6))))))</f>
        <v>98.02680757140098</v>
      </c>
      <c r="D158" s="50">
        <f aca="true" t="shared" si="12" ref="D158:D175">+C158-B158</f>
        <v>2.0268075714009797</v>
      </c>
      <c r="E158" s="48">
        <f>(100*((1-(10^-('Data Entry'!F93-'Data Entry'!$F$6)))/((1-(10^-('Data Entry'!$F$91-'Data Entry'!$F$6))))))</f>
        <v>100</v>
      </c>
      <c r="F158" s="51">
        <f aca="true" t="shared" si="13" ref="F158:F175">+E158-B158</f>
        <v>4</v>
      </c>
      <c r="G158" s="48">
        <f>(100*((1-(10^-('Data Entry'!G113-'Data Entry'!$G$6)))/((1-(10^-('Data Entry'!$G$111-'Data Entry'!$G$6))))))</f>
        <v>101.3456878919278</v>
      </c>
      <c r="H158" s="54">
        <f aca="true" t="shared" si="14" ref="H158:H175">G158-B158</f>
        <v>5.3456878919277955</v>
      </c>
      <c r="I158" s="48">
        <f>(100*((1-(10^-('Data Entry'!H133-'Data Entry'!$H$6)))/((1-(10^-('Data Entry'!$H$131-'Data Entry'!$H$6))))))</f>
        <v>100.50635615953797</v>
      </c>
      <c r="J158" s="56">
        <f aca="true" t="shared" si="15" ref="J158:J175">I158-B158</f>
        <v>4.506356159537972</v>
      </c>
    </row>
    <row r="159" spans="2:10" ht="12.75">
      <c r="B159">
        <v>94</v>
      </c>
      <c r="C159" s="48">
        <f>(100*((1-(10^-('Data Entry'!E74-'Data Entry'!$E$6)))/((1-(10^-('Data Entry'!$E$71-'Data Entry'!$E$6))))))</f>
        <v>99.0247618925548</v>
      </c>
      <c r="D159" s="50">
        <f t="shared" si="12"/>
        <v>5.024761892554807</v>
      </c>
      <c r="E159" s="48">
        <f>(100*((1-(10^-('Data Entry'!F94-'Data Entry'!$F$6)))/((1-(10^-('Data Entry'!$F$91-'Data Entry'!$F$6))))))</f>
        <v>100.76357703848338</v>
      </c>
      <c r="F159" s="51">
        <f t="shared" si="13"/>
        <v>6.763577038483376</v>
      </c>
      <c r="G159" s="48">
        <f>(100*((1-(10^-('Data Entry'!G114-'Data Entry'!$G$6)))/((1-(10^-('Data Entry'!$G$111-'Data Entry'!$G$6))))))</f>
        <v>101.3456878919278</v>
      </c>
      <c r="H159" s="54">
        <f t="shared" si="14"/>
        <v>7.3456878919277955</v>
      </c>
      <c r="I159" s="48">
        <f>(100*((1-(10^-('Data Entry'!H134-'Data Entry'!$H$6)))/((1-(10^-('Data Entry'!$H$131-'Data Entry'!$H$6))))))</f>
        <v>101.48475262394379</v>
      </c>
      <c r="J159" s="56">
        <f t="shared" si="15"/>
        <v>7.484752623943791</v>
      </c>
    </row>
    <row r="160" spans="2:10" ht="12.75">
      <c r="B160">
        <v>92</v>
      </c>
      <c r="C160" s="48">
        <f>(100*((1-(10^-('Data Entry'!E75-'Data Entry'!$E$6)))/((1-(10^-('Data Entry'!$E$71-'Data Entry'!$E$6))))))</f>
        <v>98.02680757140098</v>
      </c>
      <c r="D160" s="50">
        <f t="shared" si="12"/>
        <v>6.02680757140098</v>
      </c>
      <c r="E160" s="48">
        <f>(100*((1-(10^-('Data Entry'!F95-'Data Entry'!$F$6)))/((1-(10^-('Data Entry'!$F$91-'Data Entry'!$F$6))))))</f>
        <v>98.41907365182142</v>
      </c>
      <c r="F160" s="51">
        <f t="shared" si="13"/>
        <v>6.419073651821421</v>
      </c>
      <c r="G160" s="48">
        <f>(100*((1-(10^-('Data Entry'!G115-'Data Entry'!$G$6)))/((1-(10^-('Data Entry'!$G$111-'Data Entry'!$G$6))))))</f>
        <v>98.62296701039321</v>
      </c>
      <c r="H160" s="54">
        <f t="shared" si="14"/>
        <v>6.622967010393211</v>
      </c>
      <c r="I160" s="48">
        <f>(100*((1-(10^-('Data Entry'!H135-'Data Entry'!$H$6)))/((1-(10^-('Data Entry'!$H$131-'Data Entry'!$H$6))))))</f>
        <v>101.95731168756765</v>
      </c>
      <c r="J160" s="56">
        <f t="shared" si="15"/>
        <v>9.957311687567653</v>
      </c>
    </row>
    <row r="161" spans="2:10" ht="12.75">
      <c r="B161">
        <v>90</v>
      </c>
      <c r="C161" s="48">
        <f>(100*((1-(10^-('Data Entry'!E76-'Data Entry'!$E$6)))/((1-(10^-('Data Entry'!$E$71-'Data Entry'!$E$6))))))</f>
        <v>97.00560790794796</v>
      </c>
      <c r="D161" s="50">
        <f t="shared" si="12"/>
        <v>7.005607907947962</v>
      </c>
      <c r="E161" s="48">
        <f>(100*((1-(10^-('Data Entry'!F96-'Data Entry'!$F$6)))/((1-(10^-('Data Entry'!$F$91-'Data Entry'!$F$6))))))</f>
        <v>99.21863696745349</v>
      </c>
      <c r="F161" s="51">
        <f t="shared" si="13"/>
        <v>9.218636967453492</v>
      </c>
      <c r="G161" s="48">
        <f>(100*((1-(10^-('Data Entry'!G116-'Data Entry'!$G$6)))/((1-(10^-('Data Entry'!$G$111-'Data Entry'!$G$6))))))</f>
        <v>98.62296701039321</v>
      </c>
      <c r="H161" s="54">
        <f t="shared" si="14"/>
        <v>8.62296701039321</v>
      </c>
      <c r="I161" s="48">
        <f>(100*((1-(10^-('Data Entry'!H136-'Data Entry'!$H$6)))/((1-(10^-('Data Entry'!$H$131-'Data Entry'!$H$6))))))</f>
        <v>101.95731168756765</v>
      </c>
      <c r="J161" s="56">
        <f t="shared" si="15"/>
        <v>11.957311687567653</v>
      </c>
    </row>
    <row r="162" spans="2:10" ht="12.75">
      <c r="B162">
        <v>80</v>
      </c>
      <c r="C162" s="48">
        <f>(100*((1-(10^-('Data Entry'!E77-'Data Entry'!$E$6)))/((1-(10^-('Data Entry'!$E$71-'Data Entry'!$E$6))))))</f>
        <v>94.89129412775546</v>
      </c>
      <c r="D162" s="50">
        <f t="shared" si="12"/>
        <v>14.891294127755458</v>
      </c>
      <c r="E162" s="48">
        <f>(100*((1-(10^-('Data Entry'!F97-'Data Entry'!$F$6)))/((1-(10^-('Data Entry'!$F$91-'Data Entry'!$F$6))))))</f>
        <v>96.76364054027773</v>
      </c>
      <c r="F162" s="51">
        <f t="shared" si="13"/>
        <v>16.763640540277734</v>
      </c>
      <c r="G162" s="48">
        <f>(100*((1-(10^-('Data Entry'!G117-'Data Entry'!$G$6)))/((1-(10^-('Data Entry'!$G$111-'Data Entry'!$G$6))))))</f>
        <v>92.78652416617757</v>
      </c>
      <c r="H162" s="54">
        <f t="shared" si="14"/>
        <v>12.786524166177571</v>
      </c>
      <c r="I162" s="48">
        <f>(100*((1-(10^-('Data Entry'!H137-'Data Entry'!$H$6)))/((1-(10^-('Data Entry'!$H$131-'Data Entry'!$H$6))))))</f>
        <v>98.40905889994204</v>
      </c>
      <c r="J162" s="56">
        <f t="shared" si="15"/>
        <v>18.40905889994204</v>
      </c>
    </row>
    <row r="163" spans="2:10" ht="12.75">
      <c r="B163">
        <v>75</v>
      </c>
      <c r="C163" s="48">
        <f>(100*((1-(10^-('Data Entry'!E78-'Data Entry'!$E$6)))/((1-(10^-('Data Entry'!$E$71-'Data Entry'!$E$6))))))</f>
        <v>93.79705897386341</v>
      </c>
      <c r="D163" s="50">
        <f t="shared" si="12"/>
        <v>18.797058973863415</v>
      </c>
      <c r="E163" s="48">
        <f>(100*((1-(10^-('Data Entry'!F98-'Data Entry'!$F$6)))/((1-(10^-('Data Entry'!$F$91-'Data Entry'!$F$6))))))</f>
        <v>95.90689301181816</v>
      </c>
      <c r="F163" s="51">
        <f t="shared" si="13"/>
        <v>20.906893011818156</v>
      </c>
      <c r="G163" s="48">
        <f>(100*((1-(10^-('Data Entry'!G118-'Data Entry'!$G$6)))/((1-(10^-('Data Entry'!$G$111-'Data Entry'!$G$6))))))</f>
        <v>92.78652416617757</v>
      </c>
      <c r="H163" s="54">
        <f t="shared" si="14"/>
        <v>17.78652416617757</v>
      </c>
      <c r="I163" s="48">
        <f>(100*((1-(10^-('Data Entry'!H138-'Data Entry'!$H$6)))/((1-(10^-('Data Entry'!$H$131-'Data Entry'!$H$6))))))</f>
        <v>96.70433479773398</v>
      </c>
      <c r="J163" s="56">
        <f t="shared" si="15"/>
        <v>21.704334797733978</v>
      </c>
    </row>
    <row r="164" spans="2:10" ht="12.75">
      <c r="B164">
        <v>70</v>
      </c>
      <c r="C164" s="48">
        <f>(100*((1-(10^-('Data Entry'!E79-'Data Entry'!$E$6)))/((1-(10^-('Data Entry'!$E$71-'Data Entry'!$E$6))))))</f>
        <v>90.3590368491923</v>
      </c>
      <c r="D164" s="50">
        <f t="shared" si="12"/>
        <v>20.359036849192293</v>
      </c>
      <c r="E164" s="48">
        <f>(100*((1-(10^-('Data Entry'!F99-'Data Entry'!$F$6)))/((1-(10^-('Data Entry'!$F$91-'Data Entry'!$F$6))))))</f>
        <v>93.21504295781054</v>
      </c>
      <c r="F164" s="51">
        <f t="shared" si="13"/>
        <v>23.21504295781054</v>
      </c>
      <c r="G164" s="48">
        <f>(100*((1-(10^-('Data Entry'!G119-'Data Entry'!$G$6)))/((1-(10^-('Data Entry'!$G$111-'Data Entry'!$G$6))))))</f>
        <v>91.24146773965617</v>
      </c>
      <c r="H164" s="54">
        <f t="shared" si="14"/>
        <v>21.241467739656173</v>
      </c>
      <c r="I164" s="48">
        <f>(100*((1-(10^-('Data Entry'!H139-'Data Entry'!$H$6)))/((1-(10^-('Data Entry'!$H$131-'Data Entry'!$H$6))))))</f>
        <v>93.58791227993149</v>
      </c>
      <c r="J164" s="56">
        <f t="shared" si="15"/>
        <v>23.587912279931487</v>
      </c>
    </row>
    <row r="165" spans="2:10" ht="12.75">
      <c r="B165">
        <v>60</v>
      </c>
      <c r="C165" s="48">
        <f>(100*((1-(10^-('Data Entry'!E80-'Data Entry'!$E$6)))/((1-(10^-('Data Entry'!$E$71-'Data Entry'!$E$6))))))</f>
        <v>85.38951556393651</v>
      </c>
      <c r="D165" s="50">
        <f t="shared" si="12"/>
        <v>25.389515563936513</v>
      </c>
      <c r="E165" s="48">
        <f>(100*((1-(10^-('Data Entry'!F100-'Data Entry'!$F$6)))/((1-(10^-('Data Entry'!$F$91-'Data Entry'!$F$6))))))</f>
        <v>87.24001627010101</v>
      </c>
      <c r="F165" s="51">
        <f t="shared" si="13"/>
        <v>27.24001627010101</v>
      </c>
      <c r="G165" s="48">
        <f>(100*((1-(10^-('Data Entry'!G120-'Data Entry'!$G$6)))/((1-(10^-('Data Entry'!$G$111-'Data Entry'!$G$6))))))</f>
        <v>82.9592893374727</v>
      </c>
      <c r="H165" s="54">
        <f t="shared" si="14"/>
        <v>22.959289337472697</v>
      </c>
      <c r="I165" s="48">
        <f>(100*((1-(10^-('Data Entry'!H140-'Data Entry'!$H$6)))/((1-(10^-('Data Entry'!$H$131-'Data Entry'!$H$6))))))</f>
        <v>89.34227306058165</v>
      </c>
      <c r="J165" s="56">
        <f t="shared" si="15"/>
        <v>29.342273060581647</v>
      </c>
    </row>
    <row r="166" spans="2:10" ht="12.75">
      <c r="B166">
        <v>50</v>
      </c>
      <c r="C166" s="48">
        <f>(100*((1-(10^-('Data Entry'!E81-'Data Entry'!$E$6)))/((1-(10^-('Data Entry'!$E$71-'Data Entry'!$E$6))))))</f>
        <v>77.02197835677327</v>
      </c>
      <c r="D166" s="50">
        <f t="shared" si="12"/>
        <v>27.021978356773275</v>
      </c>
      <c r="E166" s="48">
        <f>(100*((1-(10^-('Data Entry'!F101-'Data Entry'!$F$6)))/((1-(10^-('Data Entry'!$F$91-'Data Entry'!$F$6))))))</f>
        <v>82.7725965973017</v>
      </c>
      <c r="F166" s="51">
        <f t="shared" si="13"/>
        <v>32.7725965973017</v>
      </c>
      <c r="G166" s="48">
        <f>(100*((1-(10^-('Data Entry'!G121-'Data Entry'!$G$6)))/((1-(10^-('Data Entry'!$G$111-'Data Entry'!$G$6))))))</f>
        <v>75.61164312640544</v>
      </c>
      <c r="H166" s="54">
        <f t="shared" si="14"/>
        <v>25.61164312640544</v>
      </c>
      <c r="I166" s="48">
        <f>(100*((1-(10^-('Data Entry'!H141-'Data Entry'!$H$6)))/((1-(10^-('Data Entry'!$H$131-'Data Entry'!$H$6))))))</f>
        <v>82.6872381289757</v>
      </c>
      <c r="J166" s="56">
        <f t="shared" si="15"/>
        <v>32.68723812897569</v>
      </c>
    </row>
    <row r="167" spans="2:10" ht="12.75">
      <c r="B167">
        <v>40</v>
      </c>
      <c r="C167" s="48">
        <f>(100*((1-(10^-('Data Entry'!E82-'Data Entry'!$E$6)))/((1-(10^-('Data Entry'!$E$71-'Data Entry'!$E$6))))))</f>
        <v>70.76572172631279</v>
      </c>
      <c r="D167" s="50">
        <f t="shared" si="12"/>
        <v>30.76572172631279</v>
      </c>
      <c r="E167" s="48">
        <f>(100*((1-(10^-('Data Entry'!F102-'Data Entry'!$F$6)))/((1-(10^-('Data Entry'!$F$91-'Data Entry'!$F$6))))))</f>
        <v>73.8926303384824</v>
      </c>
      <c r="F167" s="51">
        <f t="shared" si="13"/>
        <v>33.892630338482405</v>
      </c>
      <c r="G167" s="48">
        <f>(100*((1-(10^-('Data Entry'!G122-'Data Entry'!$G$6)))/((1-(10^-('Data Entry'!$G$111-'Data Entry'!$G$6))))))</f>
        <v>65.42233768390236</v>
      </c>
      <c r="H167" s="54">
        <f t="shared" si="14"/>
        <v>25.422337683902356</v>
      </c>
      <c r="I167" s="48">
        <f>(100*((1-(10^-('Data Entry'!H142-'Data Entry'!$H$6)))/((1-(10^-('Data Entry'!$H$131-'Data Entry'!$H$6))))))</f>
        <v>72.44474950767973</v>
      </c>
      <c r="J167" s="56">
        <f t="shared" si="15"/>
        <v>32.44474950767973</v>
      </c>
    </row>
    <row r="168" spans="2:10" ht="12.75">
      <c r="B168">
        <v>30</v>
      </c>
      <c r="C168" s="48">
        <f>(100*((1-(10^-('Data Entry'!E83-'Data Entry'!$E$6)))/((1-(10^-('Data Entry'!$E$71-'Data Entry'!$E$6))))))</f>
        <v>56.38419790089457</v>
      </c>
      <c r="D168" s="50">
        <f t="shared" si="12"/>
        <v>26.38419790089457</v>
      </c>
      <c r="E168" s="48">
        <f>(100*((1-(10^-('Data Entry'!F103-'Data Entry'!$F$6)))/((1-(10^-('Data Entry'!$F$91-'Data Entry'!$F$6))))))</f>
        <v>61.82708093235828</v>
      </c>
      <c r="F168" s="51">
        <f t="shared" si="13"/>
        <v>31.827080932358278</v>
      </c>
      <c r="G168" s="48">
        <f>(100*((1-(10^-('Data Entry'!G123-'Data Entry'!$G$6)))/((1-(10^-('Data Entry'!$G$111-'Data Entry'!$G$6))))))</f>
        <v>53.989748940894444</v>
      </c>
      <c r="H168" s="54">
        <f t="shared" si="14"/>
        <v>23.989748940894444</v>
      </c>
      <c r="I168" s="48">
        <f>(100*((1-(10^-('Data Entry'!H143-'Data Entry'!$H$6)))/((1-(10^-('Data Entry'!$H$131-'Data Entry'!$H$6))))))</f>
        <v>58.08987318640789</v>
      </c>
      <c r="J168" s="56">
        <f t="shared" si="15"/>
        <v>28.089873186407893</v>
      </c>
    </row>
    <row r="169" spans="2:10" ht="12.75">
      <c r="B169">
        <v>25</v>
      </c>
      <c r="C169" s="48">
        <f>(100*((1-(10^-('Data Entry'!E84-'Data Entry'!$E$6)))/((1-(10^-('Data Entry'!$E$71-'Data Entry'!$E$6))))))</f>
        <v>48.1368454396518</v>
      </c>
      <c r="D169" s="50">
        <f t="shared" si="12"/>
        <v>23.1368454396518</v>
      </c>
      <c r="E169" s="48">
        <f>(100*((1-(10^-('Data Entry'!F104-'Data Entry'!$F$6)))/((1-(10^-('Data Entry'!$F$91-'Data Entry'!$F$6))))))</f>
        <v>53.076173363348836</v>
      </c>
      <c r="F169" s="51">
        <f t="shared" si="13"/>
        <v>28.076173363348836</v>
      </c>
      <c r="G169" s="48">
        <f>(100*((1-(10^-('Data Entry'!G124-'Data Entry'!$G$6)))/((1-(10^-('Data Entry'!$G$111-'Data Entry'!$G$6))))))</f>
        <v>43.84717372926817</v>
      </c>
      <c r="H169" s="54">
        <f t="shared" si="14"/>
        <v>18.84717372926817</v>
      </c>
      <c r="I169" s="48">
        <f>(100*((1-(10^-('Data Entry'!H144-'Data Entry'!$H$6)))/((1-(10^-('Data Entry'!$H$131-'Data Entry'!$H$6))))))</f>
        <v>50.26177374908888</v>
      </c>
      <c r="J169" s="56">
        <f t="shared" si="15"/>
        <v>25.26177374908888</v>
      </c>
    </row>
    <row r="170" spans="2:10" ht="12.75">
      <c r="B170">
        <v>20</v>
      </c>
      <c r="C170" s="48">
        <f>(100*((1-(10^-('Data Entry'!E85-'Data Entry'!$E$6)))/((1-(10^-('Data Entry'!$E$71-'Data Entry'!$E$6))))))</f>
        <v>39.09380328999128</v>
      </c>
      <c r="D170" s="50">
        <f t="shared" si="12"/>
        <v>19.09380328999128</v>
      </c>
      <c r="E170" s="48">
        <f>(100*((1-(10^-('Data Entry'!F105-'Data Entry'!$F$6)))/((1-(10^-('Data Entry'!$F$91-'Data Entry'!$F$6))))))</f>
        <v>43.25749357902952</v>
      </c>
      <c r="F170" s="51">
        <f t="shared" si="13"/>
        <v>23.25749357902952</v>
      </c>
      <c r="G170" s="48">
        <f>(100*((1-(10^-('Data Entry'!G125-'Data Entry'!$G$6)))/((1-(10^-('Data Entry'!$G$111-'Data Entry'!$G$6))))))</f>
        <v>35.603090854221435</v>
      </c>
      <c r="H170" s="54">
        <f t="shared" si="14"/>
        <v>15.603090854221435</v>
      </c>
      <c r="I170" s="48">
        <f>(100*((1-(10^-('Data Entry'!H145-'Data Entry'!$H$6)))/((1-(10^-('Data Entry'!$H$131-'Data Entry'!$H$6))))))</f>
        <v>43.31696981256521</v>
      </c>
      <c r="J170" s="56">
        <f t="shared" si="15"/>
        <v>23.316969812565212</v>
      </c>
    </row>
    <row r="171" spans="2:10" ht="12.75">
      <c r="B171">
        <v>10</v>
      </c>
      <c r="C171" s="48">
        <f>(100*((1-(10^-('Data Entry'!E86-'Data Entry'!$E$6)))/((1-(10^-('Data Entry'!$E$71-'Data Entry'!$E$6))))))</f>
        <v>23.867388649665415</v>
      </c>
      <c r="D171" s="50">
        <f t="shared" si="12"/>
        <v>13.867388649665415</v>
      </c>
      <c r="E171" s="48">
        <f>(100*((1-(10^-('Data Entry'!F106-'Data Entry'!$F$6)))/((1-(10^-('Data Entry'!$F$91-'Data Entry'!$F$6))))))</f>
        <v>24.995545556827555</v>
      </c>
      <c r="F171" s="51">
        <f t="shared" si="13"/>
        <v>14.995545556827555</v>
      </c>
      <c r="G171" s="48">
        <f>(100*((1-(10^-('Data Entry'!G126-'Data Entry'!$G$6)))/((1-(10^-('Data Entry'!$G$111-'Data Entry'!$G$6))))))</f>
        <v>17.30392329072477</v>
      </c>
      <c r="H171" s="54">
        <f t="shared" si="14"/>
        <v>7.3039232907247715</v>
      </c>
      <c r="I171" s="48">
        <f>(100*((1-(10^-('Data Entry'!H146-'Data Entry'!$H$6)))/((1-(10^-('Data Entry'!$H$131-'Data Entry'!$H$6))))))</f>
        <v>25.1423281374977</v>
      </c>
      <c r="J171" s="56">
        <f t="shared" si="15"/>
        <v>15.1423281374977</v>
      </c>
    </row>
    <row r="172" spans="2:10" ht="12.75">
      <c r="B172">
        <v>8</v>
      </c>
      <c r="C172" s="48">
        <f>(100*((1-(10^-('Data Entry'!E87-'Data Entry'!$E$6)))/((1-(10^-('Data Entry'!$E$71-'Data Entry'!$E$6))))))</f>
        <v>18.306176788801682</v>
      </c>
      <c r="D172" s="50">
        <f t="shared" si="12"/>
        <v>10.306176788801682</v>
      </c>
      <c r="E172" s="48">
        <f>(100*((1-(10^-('Data Entry'!F107-'Data Entry'!$F$6)))/((1-(10^-('Data Entry'!$F$91-'Data Entry'!$F$6))))))</f>
        <v>19.87976817339239</v>
      </c>
      <c r="F172" s="51">
        <f t="shared" si="13"/>
        <v>11.879768173392389</v>
      </c>
      <c r="G172" s="48">
        <f>(100*((1-(10^-('Data Entry'!G127-'Data Entry'!$G$6)))/((1-(10^-('Data Entry'!$G$111-'Data Entry'!$G$6))))))</f>
        <v>14.000651224680166</v>
      </c>
      <c r="H172" s="54">
        <f t="shared" si="14"/>
        <v>6.0006512246801655</v>
      </c>
      <c r="I172" s="48">
        <f>(100*((1-(10^-('Data Entry'!H147-'Data Entry'!$H$6)))/((1-(10^-('Data Entry'!$H$131-'Data Entry'!$H$6))))))</f>
        <v>20.566024052360255</v>
      </c>
      <c r="J172" s="56">
        <f t="shared" si="15"/>
        <v>12.566024052360255</v>
      </c>
    </row>
    <row r="173" spans="2:10" ht="12.75">
      <c r="B173">
        <v>6</v>
      </c>
      <c r="C173" s="48">
        <f>(100*((1-(10^-('Data Entry'!E88-'Data Entry'!$E$6)))/((1-(10^-('Data Entry'!$E$71-'Data Entry'!$E$6))))))</f>
        <v>15.42804508791277</v>
      </c>
      <c r="D173" s="50">
        <f t="shared" si="12"/>
        <v>9.42804508791277</v>
      </c>
      <c r="E173" s="48">
        <f>(100*((1-(10^-('Data Entry'!F108-'Data Entry'!$F$6)))/((1-(10^-('Data Entry'!$F$91-'Data Entry'!$F$6))))))</f>
        <v>17.23216519937646</v>
      </c>
      <c r="F173" s="51">
        <f t="shared" si="13"/>
        <v>11.23216519937646</v>
      </c>
      <c r="G173" s="48">
        <f>(100*((1-(10^-('Data Entry'!G128-'Data Entry'!$G$6)))/((1-(10^-('Data Entry'!$G$111-'Data Entry'!$G$6))))))</f>
        <v>10.6204360679</v>
      </c>
      <c r="H173" s="54">
        <f t="shared" si="14"/>
        <v>4.6204360679</v>
      </c>
      <c r="I173" s="48">
        <f>(100*((1-(10^-('Data Entry'!H148-'Data Entry'!$H$6)))/((1-(10^-('Data Entry'!$H$131-'Data Entry'!$H$6))))))</f>
        <v>15.774045400250866</v>
      </c>
      <c r="J173" s="56">
        <f t="shared" si="15"/>
        <v>9.774045400250866</v>
      </c>
    </row>
    <row r="174" spans="2:10" ht="12.75">
      <c r="B174">
        <v>4</v>
      </c>
      <c r="C174" s="48">
        <f>(100*((1-(10^-('Data Entry'!E89-'Data Entry'!$E$6)))/((1-(10^-('Data Entry'!$E$71-'Data Entry'!$E$6))))))</f>
        <v>9.46909921848094</v>
      </c>
      <c r="D174" s="50">
        <f t="shared" si="12"/>
        <v>5.46909921848094</v>
      </c>
      <c r="E174" s="48">
        <f>(100*((1-(10^-('Data Entry'!F109-'Data Entry'!$F$6)))/((1-(10^-('Data Entry'!$F$91-'Data Entry'!$F$6))))))</f>
        <v>8.913553272465219</v>
      </c>
      <c r="F174" s="51">
        <f t="shared" si="13"/>
        <v>4.913553272465219</v>
      </c>
      <c r="G174" s="48">
        <f>(100*((1-(10^-('Data Entry'!G129-'Data Entry'!$G$6)))/((1-(10^-('Data Entry'!$G$111-'Data Entry'!$G$6))))))</f>
        <v>7.161485585565639</v>
      </c>
      <c r="H174" s="54">
        <f t="shared" si="14"/>
        <v>3.1614855855656394</v>
      </c>
      <c r="I174" s="48">
        <f>(100*((1-(10^-('Data Entry'!H149-'Data Entry'!$H$6)))/((1-(10^-('Data Entry'!$H$131-'Data Entry'!$H$6))))))</f>
        <v>13.294020180266369</v>
      </c>
      <c r="J174" s="56">
        <f t="shared" si="15"/>
        <v>9.294020180266369</v>
      </c>
    </row>
    <row r="175" spans="2:10" ht="12.75">
      <c r="B175">
        <v>2</v>
      </c>
      <c r="C175" s="48">
        <f>(100*((1-(10^-('Data Entry'!E90-'Data Entry'!$E$6)))/((1-(10^-('Data Entry'!$E$71-'Data Entry'!$E$6))))))</f>
        <v>6.385125537962104</v>
      </c>
      <c r="D175" s="50">
        <f t="shared" si="12"/>
        <v>4.385125537962104</v>
      </c>
      <c r="E175" s="48">
        <f>(100*((1-(10^-('Data Entry'!F110-'Data Entry'!$F$6)))/((1-(10^-('Data Entry'!$F$91-'Data Entry'!$F$6))))))</f>
        <v>6.01051433941292</v>
      </c>
      <c r="F175" s="51">
        <f t="shared" si="13"/>
        <v>4.01051433941292</v>
      </c>
      <c r="G175" s="48">
        <f>(100*((1-(10^-('Data Entry'!G130-'Data Entry'!$G$6)))/((1-(10^-('Data Entry'!$G$111-'Data Entry'!$G$6))))))</f>
        <v>3.6219657963467435</v>
      </c>
      <c r="H175" s="54">
        <f t="shared" si="14"/>
        <v>1.6219657963467435</v>
      </c>
      <c r="I175" s="48">
        <f>(100*((1-(10^-('Data Entry'!H150-'Data Entry'!$H$6)))/((1-(10^-('Data Entry'!$H$131-'Data Entry'!$H$6))))))</f>
        <v>8.159322544244683</v>
      </c>
      <c r="J175" s="56">
        <f t="shared" si="15"/>
        <v>6.159322544244683</v>
      </c>
    </row>
    <row r="178" spans="1:11" ht="18">
      <c r="A178" s="46" t="s">
        <v>357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8">
      <c r="A179" s="46"/>
      <c r="B179" s="46"/>
      <c r="C179" s="46" t="s">
        <v>168</v>
      </c>
      <c r="D179" s="46"/>
      <c r="E179" s="46" t="s">
        <v>169</v>
      </c>
      <c r="F179" s="46"/>
      <c r="G179" s="46" t="s">
        <v>161</v>
      </c>
      <c r="H179" s="46"/>
      <c r="I179" s="46" t="s">
        <v>167</v>
      </c>
      <c r="J179" s="46"/>
      <c r="K179" s="46"/>
    </row>
    <row r="180" spans="1:11" ht="18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2:10" ht="12.75">
      <c r="B181" t="s">
        <v>358</v>
      </c>
      <c r="C181" s="4">
        <f>'Data Entry'!G152</f>
        <v>0.43</v>
      </c>
      <c r="D181">
        <f>'Data Entry'!G155</f>
        <v>0.45</v>
      </c>
      <c r="E181" s="4">
        <f>'Data Entry'!H158</f>
        <v>0.52</v>
      </c>
      <c r="F181">
        <f>'Data Entry'!H161</f>
        <v>0.55</v>
      </c>
      <c r="G181" s="4">
        <f>'Data Entry'!E164</f>
        <v>0.48</v>
      </c>
      <c r="H181">
        <f>'Data Entry'!E167</f>
        <v>0.53</v>
      </c>
      <c r="I181" s="4">
        <f>'Data Entry'!F170</f>
        <v>0.53</v>
      </c>
      <c r="J181">
        <f>'Data Entry'!F173</f>
        <v>0.57</v>
      </c>
    </row>
    <row r="182" spans="2:10" ht="12.75">
      <c r="B182" t="s">
        <v>359</v>
      </c>
      <c r="C182" s="4">
        <f>'Data Entry'!G153</f>
        <v>0.43</v>
      </c>
      <c r="D182">
        <f>'Data Entry'!G156</f>
        <v>0.45</v>
      </c>
      <c r="E182" s="4">
        <f>'Data Entry'!H159</f>
        <v>0.54</v>
      </c>
      <c r="F182">
        <f>'Data Entry'!H162</f>
        <v>0.57</v>
      </c>
      <c r="G182" s="4">
        <f>'Data Entry'!E165</f>
        <v>0.47</v>
      </c>
      <c r="H182">
        <f>'Data Entry'!E168</f>
        <v>0.54</v>
      </c>
      <c r="I182" s="4">
        <f>'Data Entry'!F171</f>
        <v>0.54</v>
      </c>
      <c r="J182">
        <f>'Data Entry'!F174</f>
        <v>0.56</v>
      </c>
    </row>
    <row r="183" spans="2:10" ht="12.75">
      <c r="B183" t="s">
        <v>360</v>
      </c>
      <c r="C183" s="4">
        <f>'Data Entry'!G154</f>
        <v>0.45</v>
      </c>
      <c r="D183">
        <f>'Data Entry'!G157</f>
        <v>0.57</v>
      </c>
      <c r="E183" s="4">
        <f>'Data Entry'!H160</f>
        <v>0.56</v>
      </c>
      <c r="F183">
        <f>'Data Entry'!H163</f>
        <v>0.39</v>
      </c>
      <c r="G183" s="4">
        <f>'Data Entry'!E166</f>
        <v>0.53</v>
      </c>
      <c r="H183">
        <f>'Data Entry'!E169</f>
        <v>0.3</v>
      </c>
      <c r="I183" s="4">
        <f>'Data Entry'!F172</f>
        <v>0.55</v>
      </c>
      <c r="J183">
        <f>'Data Entry'!F175</f>
        <v>0.5</v>
      </c>
    </row>
    <row r="184" spans="2:11" ht="12.75">
      <c r="B184" t="s">
        <v>175</v>
      </c>
      <c r="C184" s="2">
        <f>AVERAGE(C181:C183)</f>
        <v>0.4366666666666667</v>
      </c>
      <c r="D184" s="2">
        <f aca="true" t="shared" si="16" ref="D184:J184">AVERAGE(D181:D183)</f>
        <v>0.49</v>
      </c>
      <c r="E184" s="2">
        <f t="shared" si="16"/>
        <v>0.54</v>
      </c>
      <c r="F184" s="2">
        <f t="shared" si="16"/>
        <v>0.5033333333333334</v>
      </c>
      <c r="G184" s="2">
        <f t="shared" si="16"/>
        <v>0.49333333333333335</v>
      </c>
      <c r="H184" s="2">
        <f t="shared" si="16"/>
        <v>0.4566666666666667</v>
      </c>
      <c r="I184" s="2">
        <f t="shared" si="16"/>
        <v>0.54</v>
      </c>
      <c r="J184" s="2">
        <f t="shared" si="16"/>
        <v>0.5433333333333333</v>
      </c>
      <c r="K184" s="2"/>
    </row>
    <row r="185" spans="3:11" ht="12.75">
      <c r="C185" s="2"/>
      <c r="D185" s="2"/>
      <c r="E185" s="2"/>
      <c r="F185" s="2"/>
      <c r="G185" s="2"/>
      <c r="H185" s="2"/>
      <c r="I185" s="2"/>
      <c r="J185" s="2"/>
      <c r="K185" s="2"/>
    </row>
    <row r="186" spans="1:11" s="90" customFormat="1" ht="15.75">
      <c r="A186" s="105" t="s">
        <v>387</v>
      </c>
      <c r="B186" s="106"/>
      <c r="C186" s="91">
        <f>+D184-C184</f>
        <v>0.05333333333333329</v>
      </c>
      <c r="D186" s="91"/>
      <c r="E186" s="91">
        <f>+F184-E184</f>
        <v>-0.036666666666666625</v>
      </c>
      <c r="F186" s="91"/>
      <c r="G186" s="91">
        <f>+H184-G184</f>
        <v>-0.036666666666666625</v>
      </c>
      <c r="H186" s="91"/>
      <c r="I186" s="91">
        <f>+J184-I184</f>
        <v>0.0033333333333332993</v>
      </c>
      <c r="J186" s="91"/>
      <c r="K186" s="91"/>
    </row>
    <row r="188" s="89" customFormat="1" ht="12.75">
      <c r="A188" s="89" t="s">
        <v>361</v>
      </c>
    </row>
    <row r="191" spans="1:9" s="46" customFormat="1" ht="18">
      <c r="A191" s="46" t="s">
        <v>362</v>
      </c>
      <c r="C191" s="46" t="s">
        <v>168</v>
      </c>
      <c r="E191" s="46" t="s">
        <v>169</v>
      </c>
      <c r="G191" s="46" t="s">
        <v>161</v>
      </c>
      <c r="I191" s="46" t="s">
        <v>167</v>
      </c>
    </row>
    <row r="193" spans="2:9" ht="12.75">
      <c r="B193" t="s">
        <v>363</v>
      </c>
      <c r="C193" s="2">
        <f>'Data Entry'!G181</f>
        <v>0.75</v>
      </c>
      <c r="D193" s="2"/>
      <c r="E193" s="2">
        <f>'Data Entry'!H184</f>
        <v>1.02</v>
      </c>
      <c r="F193" s="2"/>
      <c r="G193" s="2">
        <f>'Data Entry'!E175</f>
        <v>0.97</v>
      </c>
      <c r="H193" s="2"/>
      <c r="I193" s="2">
        <f>'Data Entry'!F178</f>
        <v>0.93</v>
      </c>
    </row>
    <row r="194" spans="2:9" ht="12.75">
      <c r="B194" t="s">
        <v>364</v>
      </c>
      <c r="C194" s="2">
        <f>'Data Entry'!G182</f>
        <v>0.62</v>
      </c>
      <c r="D194" s="2"/>
      <c r="E194" s="2">
        <f>'Data Entry'!H185</f>
        <v>0.85</v>
      </c>
      <c r="F194" s="2"/>
      <c r="G194" s="2">
        <f>'Data Entry'!E176</f>
        <v>0.77</v>
      </c>
      <c r="H194" s="2"/>
      <c r="I194" s="2">
        <f>'Data Entry'!F179</f>
        <v>0.76</v>
      </c>
    </row>
    <row r="195" spans="2:9" ht="12.75">
      <c r="B195" t="s">
        <v>365</v>
      </c>
      <c r="C195" s="2">
        <f>'Data Entry'!G183</f>
        <v>0.78</v>
      </c>
      <c r="D195" s="2"/>
      <c r="E195" s="2">
        <f>'Data Entry'!H186</f>
        <v>1.01</v>
      </c>
      <c r="F195" s="2"/>
      <c r="G195" s="2">
        <f>'Data Entry'!E177</f>
        <v>0.91</v>
      </c>
      <c r="H195" s="2"/>
      <c r="I195" s="2">
        <f>'Data Entry'!F180</f>
        <v>0.88</v>
      </c>
    </row>
    <row r="196" spans="3:9" ht="12.75">
      <c r="C196" s="2"/>
      <c r="D196" s="2"/>
      <c r="E196" s="2"/>
      <c r="F196" s="2"/>
      <c r="G196" s="2"/>
      <c r="H196" s="2"/>
      <c r="I196" s="2"/>
    </row>
    <row r="197" spans="1:9" s="90" customFormat="1" ht="15.75">
      <c r="A197" s="90" t="s">
        <v>366</v>
      </c>
      <c r="C197" s="91">
        <f>+((C193+C195)/2)-C194</f>
        <v>0.14500000000000002</v>
      </c>
      <c r="D197" s="91"/>
      <c r="E197" s="91">
        <f>+((E193+E195)/2)-E194</f>
        <v>0.16500000000000015</v>
      </c>
      <c r="F197" s="91"/>
      <c r="G197" s="91">
        <f>+((G193+G195)/2)-G194</f>
        <v>0.16999999999999993</v>
      </c>
      <c r="H197" s="91"/>
      <c r="I197" s="91">
        <f>+((I193+I195)/2)-I194</f>
        <v>0.14500000000000002</v>
      </c>
    </row>
    <row r="199" s="89" customFormat="1" ht="12.75">
      <c r="A199" s="89" t="s">
        <v>367</v>
      </c>
    </row>
  </sheetData>
  <sheetProtection password="F1EE" sheet="1" objects="1" scenarios="1"/>
  <mergeCells count="7">
    <mergeCell ref="A186:B186"/>
    <mergeCell ref="B2:E2"/>
    <mergeCell ref="H143:J143"/>
    <mergeCell ref="H144:J144"/>
    <mergeCell ref="H139:J139"/>
    <mergeCell ref="H140:J140"/>
    <mergeCell ref="H142:J142"/>
  </mergeCells>
  <conditionalFormatting sqref="L62:L69">
    <cfRule type="cellIs" priority="1" dxfId="0" operator="equal" stopIfTrue="1">
      <formula>"Chroma Out"</formula>
    </cfRule>
    <cfRule type="cellIs" priority="2" dxfId="1" operator="equal" stopIfTrue="1">
      <formula>"Chroma Low"</formula>
    </cfRule>
    <cfRule type="cellIs" priority="3" dxfId="2" operator="equal" stopIfTrue="1">
      <formula>"OK"</formula>
    </cfRule>
  </conditionalFormatting>
  <conditionalFormatting sqref="K62 K64:K68">
    <cfRule type="cellIs" priority="4" dxfId="0" operator="equal" stopIfTrue="1">
      <formula>"HueOut"</formula>
    </cfRule>
    <cfRule type="cellIs" priority="5" dxfId="2" operator="equal" stopIfTrue="1">
      <formula>"Ok"</formula>
    </cfRule>
  </conditionalFormatting>
  <conditionalFormatting sqref="K63">
    <cfRule type="cellIs" priority="6" dxfId="0" operator="equal" stopIfTrue="1">
      <formula>"HueOut"</formula>
    </cfRule>
    <cfRule type="cellIs" priority="7" dxfId="2" operator="equal" stopIfTrue="1">
      <formula>"ok"</formula>
    </cfRule>
  </conditionalFormatting>
  <conditionalFormatting sqref="M62:M69">
    <cfRule type="cellIs" priority="8" dxfId="0" operator="equal" stopIfTrue="1">
      <formula>"Delta E High"</formula>
    </cfRule>
    <cfRule type="cellIs" priority="9" dxfId="2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scale="70" r:id="rId2"/>
  <rowBreaks count="2" manualBreakCount="2">
    <brk id="35" max="255" man="1"/>
    <brk id="1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9"/>
  <sheetViews>
    <sheetView workbookViewId="0" topLeftCell="A35">
      <selection activeCell="G46" sqref="G46"/>
    </sheetView>
  </sheetViews>
  <sheetFormatPr defaultColWidth="9.140625" defaultRowHeight="12.75"/>
  <cols>
    <col min="1" max="1" width="21.7109375" style="0" customWidth="1"/>
  </cols>
  <sheetData>
    <row r="3" spans="1:9" ht="12.75">
      <c r="A3">
        <f>Calculation!A31</f>
        <v>0</v>
      </c>
      <c r="B3" t="str">
        <f>Calculation!B31</f>
        <v>Cyan</v>
      </c>
      <c r="C3" t="str">
        <f>Calculation!C31</f>
        <v>Magenta</v>
      </c>
      <c r="D3" t="str">
        <f>Calculation!D31</f>
        <v>Yellow</v>
      </c>
      <c r="E3" t="str">
        <f>Calculation!E31</f>
        <v>Black</v>
      </c>
      <c r="F3" t="s">
        <v>315</v>
      </c>
      <c r="G3" t="s">
        <v>316</v>
      </c>
      <c r="H3" t="s">
        <v>317</v>
      </c>
      <c r="I3" t="s">
        <v>318</v>
      </c>
    </row>
    <row r="4" spans="1:5" ht="12.75">
      <c r="A4" t="str">
        <f>Calculation!A32</f>
        <v>Average</v>
      </c>
      <c r="B4">
        <f>Calculation!B32</f>
        <v>0.77</v>
      </c>
      <c r="C4">
        <f>Calculation!C32</f>
        <v>0.8416666666666667</v>
      </c>
      <c r="D4">
        <f>Calculation!D32</f>
        <v>0.7116666666666666</v>
      </c>
      <c r="E4">
        <f>Calculation!E32</f>
        <v>1.055</v>
      </c>
    </row>
    <row r="5" spans="1:9" ht="12.75">
      <c r="A5" t="s">
        <v>2</v>
      </c>
      <c r="B5" s="2">
        <f>'Data Entry'!$L$7</f>
        <v>61.77333333333333</v>
      </c>
      <c r="C5" s="2">
        <f>'Data Entry'!$L$8</f>
        <v>54.458333333333336</v>
      </c>
      <c r="D5" s="2">
        <f>'Data Entry'!$L$9</f>
        <v>77.28333333333332</v>
      </c>
      <c r="E5" s="2">
        <f>'Data Entry'!$L$10</f>
        <v>35.37</v>
      </c>
      <c r="F5" s="2">
        <f>'Data Entry'!$L$11</f>
        <v>52.94833333333333</v>
      </c>
      <c r="G5" s="2">
        <f>'Data Entry'!$L$12</f>
        <v>57.305</v>
      </c>
      <c r="H5" s="2">
        <f>'Data Entry'!$L$13</f>
        <v>42.675000000000004</v>
      </c>
      <c r="I5" s="2">
        <f>'Data Entry'!$L$14</f>
        <v>41.31499999999999</v>
      </c>
    </row>
    <row r="6" spans="1:9" ht="12.75">
      <c r="A6" t="s">
        <v>3</v>
      </c>
      <c r="B6" s="2">
        <f>'Data Entry'!$M$7</f>
        <v>-22.833333333333332</v>
      </c>
      <c r="C6" s="2">
        <f>'Data Entry'!$M$8</f>
        <v>42.32</v>
      </c>
      <c r="D6" s="2">
        <f>'Data Entry'!$M$9</f>
        <v>-4.416666666666667</v>
      </c>
      <c r="E6" s="2">
        <f>'Data Entry'!$M$10</f>
        <v>1.5616666666666665</v>
      </c>
      <c r="F6" s="2">
        <f>'Data Entry'!$M$11</f>
        <v>39.416666666666664</v>
      </c>
      <c r="G6" s="2">
        <f>'Data Entry'!$M$12</f>
        <v>-34.23333333333333</v>
      </c>
      <c r="H6" s="2">
        <f>'Data Entry'!$M$13</f>
        <v>8.728333333333333</v>
      </c>
      <c r="I6" s="2">
        <f>'Data Entry'!$M$14</f>
        <v>3.7466666666666666</v>
      </c>
    </row>
    <row r="7" spans="1:9" ht="12.75">
      <c r="A7" t="s">
        <v>4</v>
      </c>
      <c r="B7" s="2">
        <f>'Data Entry'!$N$7</f>
        <v>-22.233333333333334</v>
      </c>
      <c r="C7" s="2">
        <f>'Data Entry'!$N$8</f>
        <v>-2.891666666666666</v>
      </c>
      <c r="D7" s="2">
        <f>'Data Entry'!$N$9</f>
        <v>46.656666666666666</v>
      </c>
      <c r="E7" s="2">
        <f>'Data Entry'!$N$10</f>
        <v>3.721666666666667</v>
      </c>
      <c r="F7" s="2">
        <f>'Data Entry'!$N$11</f>
        <v>17.67833333333333</v>
      </c>
      <c r="G7" s="2">
        <f>'Data Entry'!$N$12</f>
        <v>13.35</v>
      </c>
      <c r="H7" s="2">
        <f>'Data Entry'!$N$13</f>
        <v>-21.623333333333335</v>
      </c>
      <c r="I7" s="2">
        <f>'Data Entry'!$N$14</f>
        <v>-2.9949999999999997</v>
      </c>
    </row>
    <row r="8" ht="12.75">
      <c r="B8" s="2" t="s">
        <v>35</v>
      </c>
    </row>
    <row r="9" spans="1:5" ht="12.75">
      <c r="A9" t="s">
        <v>319</v>
      </c>
      <c r="B9" s="2">
        <f>'Data Entry'!E71</f>
        <v>0.76</v>
      </c>
      <c r="C9">
        <f>'Data Entry'!F91</f>
        <v>0.83</v>
      </c>
      <c r="D9">
        <f>'Data Entry'!G111</f>
        <v>0.69</v>
      </c>
      <c r="E9">
        <f>'Data Entry'!H131</f>
        <v>0.97</v>
      </c>
    </row>
    <row r="10" spans="1:5" ht="12.75">
      <c r="A10" t="s">
        <v>320</v>
      </c>
      <c r="B10" s="2">
        <f>'Data Entry'!E72</f>
        <v>0.74</v>
      </c>
      <c r="C10">
        <f>'Data Entry'!F92</f>
        <v>0.84</v>
      </c>
      <c r="D10">
        <f>'Data Entry'!G112</f>
        <v>0.67</v>
      </c>
      <c r="E10">
        <f>'Data Entry'!H132</f>
        <v>1.02</v>
      </c>
    </row>
    <row r="11" spans="1:5" ht="12.75">
      <c r="A11" t="s">
        <v>321</v>
      </c>
      <c r="B11" s="2">
        <f>'Data Entry'!E73</f>
        <v>0.74</v>
      </c>
      <c r="C11">
        <f>'Data Entry'!F93</f>
        <v>0.83</v>
      </c>
      <c r="D11">
        <f>'Data Entry'!G113</f>
        <v>0.7</v>
      </c>
      <c r="E11">
        <f>'Data Entry'!H133</f>
        <v>0.98</v>
      </c>
    </row>
    <row r="12" spans="1:5" ht="12.75">
      <c r="A12" t="s">
        <v>322</v>
      </c>
      <c r="B12">
        <f>'Data Entry'!E74</f>
        <v>0.75</v>
      </c>
      <c r="C12">
        <f>'Data Entry'!F94</f>
        <v>0.84</v>
      </c>
      <c r="D12">
        <f>'Data Entry'!G114</f>
        <v>0.7</v>
      </c>
      <c r="E12">
        <f>'Data Entry'!H134</f>
        <v>1</v>
      </c>
    </row>
    <row r="13" spans="1:5" ht="12.75">
      <c r="A13" t="s">
        <v>323</v>
      </c>
      <c r="B13">
        <f>'Data Entry'!E75</f>
        <v>0.74</v>
      </c>
      <c r="C13">
        <f>'Data Entry'!F95</f>
        <v>0.81</v>
      </c>
      <c r="D13">
        <f>'Data Entry'!G115</f>
        <v>0.68</v>
      </c>
      <c r="E13">
        <f>'Data Entry'!H135</f>
        <v>1.01</v>
      </c>
    </row>
    <row r="14" spans="1:5" ht="12.75">
      <c r="A14" t="s">
        <v>324</v>
      </c>
      <c r="B14">
        <f>'Data Entry'!E76</f>
        <v>0.73</v>
      </c>
      <c r="C14">
        <f>'Data Entry'!F96</f>
        <v>0.82</v>
      </c>
      <c r="D14">
        <f>'Data Entry'!G116</f>
        <v>0.68</v>
      </c>
      <c r="E14">
        <f>'Data Entry'!H136</f>
        <v>1.01</v>
      </c>
    </row>
    <row r="15" spans="1:5" ht="12.75">
      <c r="A15" t="s">
        <v>325</v>
      </c>
      <c r="B15">
        <f>'Data Entry'!E77</f>
        <v>0.71</v>
      </c>
      <c r="C15">
        <f>'Data Entry'!F97</f>
        <v>0.79</v>
      </c>
      <c r="D15">
        <f>'Data Entry'!G117</f>
        <v>0.64</v>
      </c>
      <c r="E15">
        <f>'Data Entry'!H137</f>
        <v>0.94</v>
      </c>
    </row>
    <row r="16" spans="1:5" ht="12.75">
      <c r="A16" t="s">
        <v>326</v>
      </c>
      <c r="B16">
        <f>'Data Entry'!E78</f>
        <v>0.7</v>
      </c>
      <c r="C16">
        <f>'Data Entry'!F98</f>
        <v>0.78</v>
      </c>
      <c r="D16">
        <f>'Data Entry'!G118</f>
        <v>0.64</v>
      </c>
      <c r="E16">
        <f>'Data Entry'!H138</f>
        <v>0.91</v>
      </c>
    </row>
    <row r="17" spans="1:5" ht="12.75">
      <c r="A17" t="s">
        <v>327</v>
      </c>
      <c r="B17">
        <f>'Data Entry'!E79</f>
        <v>0.67</v>
      </c>
      <c r="C17">
        <f>'Data Entry'!F99</f>
        <v>0.75</v>
      </c>
      <c r="D17">
        <f>'Data Entry'!G119</f>
        <v>0.63</v>
      </c>
      <c r="E17">
        <f>'Data Entry'!H139</f>
        <v>0.86</v>
      </c>
    </row>
    <row r="18" spans="1:5" ht="12.75">
      <c r="A18" t="s">
        <v>328</v>
      </c>
      <c r="B18">
        <f>'Data Entry'!E80</f>
        <v>0.63</v>
      </c>
      <c r="C18">
        <f>'Data Entry'!F100</f>
        <v>0.69</v>
      </c>
      <c r="D18">
        <f>'Data Entry'!G120</f>
        <v>0.58</v>
      </c>
      <c r="E18">
        <f>'Data Entry'!H140</f>
        <v>0.8</v>
      </c>
    </row>
    <row r="19" spans="1:5" ht="12.75">
      <c r="A19" t="s">
        <v>329</v>
      </c>
      <c r="B19">
        <f>'Data Entry'!E81</f>
        <v>0.57</v>
      </c>
      <c r="C19">
        <f>'Data Entry'!F101</f>
        <v>0.65</v>
      </c>
      <c r="D19">
        <f>'Data Entry'!G121</f>
        <v>0.54</v>
      </c>
      <c r="E19">
        <f>'Data Entry'!H141</f>
        <v>0.72</v>
      </c>
    </row>
    <row r="20" spans="1:5" ht="12.75">
      <c r="A20" t="s">
        <v>330</v>
      </c>
      <c r="B20">
        <f>'Data Entry'!E82</f>
        <v>0.53</v>
      </c>
      <c r="C20">
        <f>'Data Entry'!F102</f>
        <v>0.58</v>
      </c>
      <c r="D20">
        <f>'Data Entry'!G122</f>
        <v>0.49</v>
      </c>
      <c r="E20">
        <f>'Data Entry'!H142</f>
        <v>0.62</v>
      </c>
    </row>
    <row r="21" spans="1:5" ht="12.75">
      <c r="A21" t="s">
        <v>331</v>
      </c>
      <c r="B21">
        <f>'Data Entry'!E83</f>
        <v>0.45</v>
      </c>
      <c r="C21">
        <f>'Data Entry'!F103</f>
        <v>0.5</v>
      </c>
      <c r="D21">
        <f>'Data Entry'!G123</f>
        <v>0.44</v>
      </c>
      <c r="E21">
        <f>'Data Entry'!H143</f>
        <v>0.51</v>
      </c>
    </row>
    <row r="22" spans="1:5" ht="12.75">
      <c r="A22" t="s">
        <v>332</v>
      </c>
      <c r="B22">
        <f>'Data Entry'!E84</f>
        <v>0.41</v>
      </c>
      <c r="C22">
        <f>'Data Entry'!F104</f>
        <v>0.45</v>
      </c>
      <c r="D22">
        <f>'Data Entry'!G124</f>
        <v>0.4</v>
      </c>
      <c r="E22">
        <f>'Data Entry'!H144</f>
        <v>0.46</v>
      </c>
    </row>
    <row r="23" spans="1:5" ht="12.75">
      <c r="A23" t="s">
        <v>333</v>
      </c>
      <c r="B23">
        <f>'Data Entry'!E85</f>
        <v>0.37</v>
      </c>
      <c r="C23">
        <f>'Data Entry'!F105</f>
        <v>0.4</v>
      </c>
      <c r="D23">
        <f>'Data Entry'!G125</f>
        <v>0.37</v>
      </c>
      <c r="E23">
        <f>'Data Entry'!H145</f>
        <v>0.42</v>
      </c>
    </row>
    <row r="24" spans="1:5" ht="12.75">
      <c r="A24" t="s">
        <v>334</v>
      </c>
      <c r="B24">
        <f>'Data Entry'!E86</f>
        <v>0.31</v>
      </c>
      <c r="C24">
        <f>'Data Entry'!F106</f>
        <v>0.32</v>
      </c>
      <c r="D24">
        <f>'Data Entry'!G126</f>
        <v>0.31</v>
      </c>
      <c r="E24">
        <f>'Data Entry'!H146</f>
        <v>0.33</v>
      </c>
    </row>
    <row r="25" spans="1:5" ht="12.75">
      <c r="A25" t="s">
        <v>335</v>
      </c>
      <c r="B25">
        <f>'Data Entry'!E87</f>
        <v>0.29</v>
      </c>
      <c r="C25">
        <f>'Data Entry'!F107</f>
        <v>0.3</v>
      </c>
      <c r="D25">
        <f>'Data Entry'!G127</f>
        <v>0.3</v>
      </c>
      <c r="E25">
        <f>'Data Entry'!H147</f>
        <v>0.31</v>
      </c>
    </row>
    <row r="26" spans="1:5" ht="12.75">
      <c r="A26" t="s">
        <v>336</v>
      </c>
      <c r="B26">
        <f>'Data Entry'!E88</f>
        <v>0.28</v>
      </c>
      <c r="C26">
        <f>'Data Entry'!F108</f>
        <v>0.29</v>
      </c>
      <c r="D26">
        <f>'Data Entry'!G128</f>
        <v>0.29</v>
      </c>
      <c r="E26">
        <f>'Data Entry'!H148</f>
        <v>0.29</v>
      </c>
    </row>
    <row r="27" spans="1:5" ht="12.75">
      <c r="A27" t="s">
        <v>337</v>
      </c>
      <c r="B27">
        <f>'Data Entry'!E89</f>
        <v>0.26</v>
      </c>
      <c r="C27">
        <f>'Data Entry'!F109</f>
        <v>0.26</v>
      </c>
      <c r="D27">
        <f>'Data Entry'!G129</f>
        <v>0.28</v>
      </c>
      <c r="E27">
        <f>'Data Entry'!H149</f>
        <v>0.28</v>
      </c>
    </row>
    <row r="28" spans="1:5" ht="12.75">
      <c r="A28" t="s">
        <v>338</v>
      </c>
      <c r="B28">
        <f>'Data Entry'!E90</f>
        <v>0.25</v>
      </c>
      <c r="C28">
        <f>'Data Entry'!F110</f>
        <v>0.25</v>
      </c>
      <c r="D28">
        <f>'Data Entry'!G130</f>
        <v>0.27</v>
      </c>
      <c r="E28">
        <f>'Data Entry'!H150</f>
        <v>0.26</v>
      </c>
    </row>
    <row r="30" spans="2:8" ht="12.75">
      <c r="B30" t="s">
        <v>339</v>
      </c>
      <c r="C30" t="s">
        <v>340</v>
      </c>
      <c r="D30" t="s">
        <v>341</v>
      </c>
      <c r="E30" t="s">
        <v>345</v>
      </c>
      <c r="F30" t="s">
        <v>342</v>
      </c>
      <c r="G30" t="s">
        <v>343</v>
      </c>
      <c r="H30" t="s">
        <v>344</v>
      </c>
    </row>
    <row r="31" spans="1:8" ht="12.75">
      <c r="A31" t="str">
        <f>'Data Entry'!A274</f>
        <v>Average</v>
      </c>
      <c r="B31">
        <f>'Data Entry'!B274</f>
        <v>58.48300000000002</v>
      </c>
      <c r="C31">
        <f>'Data Entry'!C274</f>
        <v>0.7493749999999998</v>
      </c>
      <c r="D31">
        <f>'Data Entry'!D274</f>
        <v>-7.539499999999999</v>
      </c>
      <c r="E31">
        <f>'Data Entry'!E274</f>
        <v>0.5837750000000004</v>
      </c>
      <c r="F31">
        <f>'Data Entry'!F274</f>
        <v>0.566225</v>
      </c>
      <c r="G31">
        <f>'Data Entry'!G274</f>
        <v>0.5536625</v>
      </c>
      <c r="H31">
        <f>'Data Entry'!H274</f>
        <v>0.5022375</v>
      </c>
    </row>
    <row r="33" spans="1:8" ht="12.75">
      <c r="A33" t="s">
        <v>11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</row>
    <row r="34" spans="1:8" ht="12.75">
      <c r="A34" t="s">
        <v>9</v>
      </c>
      <c r="B34">
        <f>'Data Entry'!B6</f>
        <v>80.99</v>
      </c>
      <c r="C34">
        <f>'Data Entry'!C6</f>
        <v>0.05</v>
      </c>
      <c r="D34">
        <f>'Data Entry'!D6</f>
        <v>3.26</v>
      </c>
      <c r="E34">
        <f>'Data Entry'!E6</f>
        <v>0.23</v>
      </c>
      <c r="F34">
        <f>'Data Entry'!F6</f>
        <v>0.23</v>
      </c>
      <c r="G34">
        <f>'Data Entry'!G6</f>
        <v>0.26</v>
      </c>
      <c r="H34">
        <f>'Data Entry'!H6</f>
        <v>0.23</v>
      </c>
    </row>
    <row r="37" spans="2:5" ht="12.75">
      <c r="B37" t="s">
        <v>168</v>
      </c>
      <c r="C37" t="s">
        <v>169</v>
      </c>
      <c r="D37" t="s">
        <v>161</v>
      </c>
      <c r="E37" t="s">
        <v>167</v>
      </c>
    </row>
    <row r="38" spans="1:5" ht="12.75">
      <c r="A38" t="str">
        <f>Calculation!A186</f>
        <v>Slur Difference</v>
      </c>
      <c r="B38">
        <f>Calculation!C186</f>
        <v>0.05333333333333329</v>
      </c>
      <c r="C38">
        <f>Calculation!E186</f>
        <v>-0.036666666666666625</v>
      </c>
      <c r="D38">
        <f>Calculation!G186</f>
        <v>-0.036666666666666625</v>
      </c>
      <c r="E38">
        <f>Calculation!I186</f>
        <v>0.0033333333333332993</v>
      </c>
    </row>
    <row r="39" spans="1:5" ht="12.75">
      <c r="A39" t="s">
        <v>366</v>
      </c>
      <c r="B39" s="98">
        <f>Calculation!$C$197</f>
        <v>0.14500000000000002</v>
      </c>
      <c r="C39" s="98">
        <f>Calculation!$E$197</f>
        <v>0.16500000000000015</v>
      </c>
      <c r="D39" s="98">
        <f>Calculation!$G$197</f>
        <v>0.16999999999999993</v>
      </c>
      <c r="E39" s="98">
        <f>Calculation!$I$197</f>
        <v>0.14500000000000002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 Cheeseman</dc:creator>
  <cp:keywords/>
  <dc:description/>
  <cp:lastModifiedBy>Dennis Cheeseman</cp:lastModifiedBy>
  <cp:lastPrinted>2005-08-09T19:07:05Z</cp:lastPrinted>
  <dcterms:created xsi:type="dcterms:W3CDTF">2002-12-23T13:38:05Z</dcterms:created>
  <dcterms:modified xsi:type="dcterms:W3CDTF">2005-12-02T16:19:35Z</dcterms:modified>
  <cp:category/>
  <cp:version/>
  <cp:contentType/>
  <cp:contentStatus/>
</cp:coreProperties>
</file>